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AppData\Local\Microsoft\Windows\INetCache\Content.Outlook\GY0L57HB\"/>
    </mc:Choice>
  </mc:AlternateContent>
  <xr:revisionPtr revIDLastSave="0" documentId="13_ncr:1_{73F93E1F-DDB2-4795-9AF9-084B546F907D}" xr6:coauthVersionLast="40" xr6:coauthVersionMax="40" xr10:uidLastSave="{00000000-0000-0000-0000-000000000000}"/>
  <bookViews>
    <workbookView xWindow="0" yWindow="0" windowWidth="20490" windowHeight="8520" tabRatio="893" firstSheet="1" activeTab="1" xr2:uid="{90F2547E-19C8-4630-A1F5-9CC0F35A4BC6}"/>
  </bookViews>
  <sheets>
    <sheet name="Portada" sheetId="10" r:id="rId1"/>
    <sheet name="Bases Conv" sheetId="11" r:id="rId2"/>
    <sheet name="BALANCE" sheetId="15" r:id="rId3"/>
    <sheet name="Bce-Clafificado" sheetId="2" r:id="rId4"/>
    <sheet name="E-Resultado" sheetId="3" r:id="rId5"/>
    <sheet name="Analisis Ctas" sheetId="4" r:id="rId6"/>
    <sheet name="Anexo 1 Cuotas" sheetId="6" r:id="rId7"/>
    <sheet name="Anexo 2 A.Fijo" sheetId="24" r:id="rId8"/>
    <sheet name="Anexo 3 PAT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3" l="1"/>
  <c r="C29" i="3"/>
  <c r="C12" i="3"/>
  <c r="C11" i="3"/>
  <c r="G20" i="2"/>
  <c r="F16" i="9"/>
  <c r="C14" i="3"/>
  <c r="G11" i="2"/>
  <c r="G13" i="2"/>
  <c r="G10" i="2"/>
  <c r="G12" i="2"/>
  <c r="G19" i="2"/>
  <c r="G18" i="2"/>
  <c r="F67" i="4" l="1"/>
  <c r="G208" i="4" l="1"/>
  <c r="I123" i="4"/>
  <c r="G42" i="4"/>
  <c r="F160" i="4"/>
  <c r="I100" i="4"/>
  <c r="G108" i="4"/>
  <c r="G104" i="4"/>
  <c r="G97" i="4"/>
  <c r="G93" i="4"/>
  <c r="G88" i="4"/>
  <c r="J70" i="4"/>
  <c r="J42" i="4" l="1"/>
  <c r="G20" i="4"/>
  <c r="F14" i="4"/>
  <c r="I46" i="24"/>
  <c r="I30" i="24"/>
  <c r="I29" i="24"/>
  <c r="I28" i="24"/>
  <c r="F191" i="4" l="1"/>
  <c r="G186" i="4" s="1"/>
  <c r="J186" i="4" s="1"/>
  <c r="I108" i="4"/>
  <c r="I104" i="4"/>
  <c r="K104" i="4" s="1"/>
  <c r="F79" i="4"/>
  <c r="J66" i="4"/>
  <c r="L66" i="4" s="1"/>
  <c r="I57" i="4"/>
  <c r="F21" i="4" l="1"/>
  <c r="C19" i="2"/>
  <c r="C11" i="2"/>
  <c r="C18" i="2"/>
  <c r="C12" i="2"/>
  <c r="C10" i="2"/>
  <c r="I31" i="24"/>
  <c r="C16" i="3" l="1"/>
  <c r="F78" i="4"/>
  <c r="G220" i="4"/>
  <c r="G216" i="4"/>
  <c r="F188" i="4" l="1"/>
  <c r="G66" i="4" l="1"/>
  <c r="G57" i="4"/>
  <c r="N29" i="24" l="1"/>
  <c r="O29" i="24" s="1"/>
  <c r="N28" i="24"/>
  <c r="O28" i="24" s="1"/>
  <c r="N46" i="24"/>
  <c r="N31" i="24" l="1"/>
  <c r="H232" i="4" l="1"/>
  <c r="K208" i="4"/>
  <c r="F181" i="4" l="1"/>
  <c r="F77" i="4"/>
  <c r="I47" i="24"/>
  <c r="G47" i="24"/>
  <c r="O46" i="24"/>
  <c r="N47" i="24"/>
  <c r="K46" i="24"/>
  <c r="O45" i="24"/>
  <c r="G31" i="24"/>
  <c r="E31" i="24"/>
  <c r="E49" i="24" s="1"/>
  <c r="O30" i="24"/>
  <c r="K28" i="24"/>
  <c r="O27" i="24"/>
  <c r="O26" i="24"/>
  <c r="O25" i="24"/>
  <c r="O24" i="24"/>
  <c r="O13" i="24"/>
  <c r="N13" i="24"/>
  <c r="I13" i="24"/>
  <c r="O31" i="24" l="1"/>
  <c r="G100" i="4" s="1"/>
  <c r="N49" i="24"/>
  <c r="G49" i="24"/>
  <c r="O47" i="24"/>
  <c r="I49" i="24"/>
  <c r="E14" i="9"/>
  <c r="F14" i="9" s="1"/>
  <c r="I12" i="6"/>
  <c r="E15" i="9"/>
  <c r="C25" i="9"/>
  <c r="K100" i="4" l="1"/>
  <c r="O49" i="24"/>
  <c r="K108" i="4"/>
  <c r="G14" i="9"/>
  <c r="F17" i="9"/>
  <c r="D17" i="9"/>
  <c r="C17" i="9"/>
  <c r="G16" i="9"/>
  <c r="G15" i="9"/>
  <c r="G235" i="4" l="1"/>
  <c r="I235" i="4" s="1"/>
  <c r="E17" i="9"/>
  <c r="G13" i="9"/>
  <c r="G17" i="9" s="1"/>
  <c r="G232" i="4" l="1"/>
  <c r="G21" i="2" l="1"/>
  <c r="G18" i="9" s="1"/>
  <c r="G19" i="9" l="1"/>
  <c r="F197" i="4" l="1"/>
  <c r="G194" i="4" s="1"/>
  <c r="G178" i="4"/>
  <c r="F125" i="4"/>
  <c r="G13" i="4" l="1"/>
  <c r="F73" i="4"/>
  <c r="F74" i="4"/>
  <c r="F75" i="4"/>
  <c r="F72" i="4"/>
  <c r="G38" i="4"/>
  <c r="G70" i="4" l="1"/>
  <c r="K70" i="4" s="1"/>
  <c r="F26" i="4"/>
  <c r="G23" i="4" s="1"/>
  <c r="G14" i="2"/>
  <c r="G25" i="2" s="1"/>
  <c r="C21" i="2" l="1"/>
  <c r="F142" i="4" l="1"/>
  <c r="F141" i="4"/>
  <c r="G123" i="4" l="1"/>
  <c r="J123" i="4" s="1"/>
  <c r="G61" i="4"/>
  <c r="G118" i="4" s="1"/>
  <c r="C14" i="2"/>
  <c r="C25" i="2" s="1"/>
  <c r="H118" i="4" l="1"/>
  <c r="J118" i="4" s="1"/>
  <c r="I25" i="2"/>
  <c r="C26" i="3"/>
  <c r="C30" i="3" s="1"/>
  <c r="C34" i="3" l="1"/>
  <c r="C38" i="3" s="1"/>
  <c r="G164" i="4" l="1"/>
  <c r="G234" i="4" s="1"/>
  <c r="G236" i="4" l="1"/>
  <c r="G23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Plaza</author>
  </authors>
  <commentList>
    <comment ref="G9" authorId="0" shapeId="0" xr:uid="{CE703210-8599-4B49-B9FD-5A54AAFF18EA}">
      <text>
        <r>
          <rPr>
            <b/>
            <sz val="9"/>
            <color indexed="81"/>
            <rFont val="Tahoma"/>
            <family val="2"/>
          </rPr>
          <t>Juan Plaza:</t>
        </r>
        <r>
          <rPr>
            <sz val="9"/>
            <color indexed="81"/>
            <rFont val="Tahoma"/>
            <family val="2"/>
          </rPr>
          <t xml:space="preserve">
FUE ROBADO</t>
        </r>
      </text>
    </comment>
    <comment ref="D16" authorId="0" shapeId="0" xr:uid="{8B079D91-9889-4568-9212-737576ED3864}">
      <text>
        <r>
          <rPr>
            <b/>
            <sz val="9"/>
            <color indexed="81"/>
            <rFont val="Tahoma"/>
            <family val="2"/>
          </rPr>
          <t>Juan Plaza:</t>
        </r>
        <r>
          <rPr>
            <sz val="9"/>
            <color indexed="81"/>
            <rFont val="Tahoma"/>
            <family val="2"/>
          </rPr>
          <t xml:space="preserve">
PODRIA SER LA DE BEATRIZ</t>
        </r>
      </text>
    </comment>
    <comment ref="D33" authorId="0" shapeId="0" xr:uid="{52F2C235-AD4D-45C5-AAC4-39B973B76A5B}">
      <text>
        <r>
          <rPr>
            <b/>
            <sz val="9"/>
            <color indexed="81"/>
            <rFont val="Tahoma"/>
            <family val="2"/>
          </rPr>
          <t>Juan Plaza:</t>
        </r>
        <r>
          <rPr>
            <sz val="9"/>
            <color indexed="81"/>
            <rFont val="Tahoma"/>
            <family val="2"/>
          </rPr>
          <t xml:space="preserve">
DEBERÍA ESTAR</t>
        </r>
      </text>
    </comment>
    <comment ref="D38" authorId="0" shapeId="0" xr:uid="{7F97E51D-3B44-451D-BEFE-18AA3C8A2CF3}">
      <text>
        <r>
          <rPr>
            <b/>
            <sz val="9"/>
            <color indexed="81"/>
            <rFont val="Tahoma"/>
            <family val="2"/>
          </rPr>
          <t>Juan Plaza:</t>
        </r>
        <r>
          <rPr>
            <sz val="9"/>
            <color indexed="81"/>
            <rFont val="Tahoma"/>
            <family val="2"/>
          </rPr>
          <t xml:space="preserve">
ESTA MALA</t>
        </r>
      </text>
    </comment>
    <comment ref="D43" authorId="0" shapeId="0" xr:uid="{108FCAB7-3FB4-4E3D-A958-E0432A93E956}">
      <text>
        <r>
          <rPr>
            <b/>
            <sz val="9"/>
            <color indexed="81"/>
            <rFont val="Tahoma"/>
            <family val="2"/>
          </rPr>
          <t>Juan Plaza:</t>
        </r>
        <r>
          <rPr>
            <sz val="9"/>
            <color indexed="81"/>
            <rFont val="Tahoma"/>
            <family val="2"/>
          </rPr>
          <t xml:space="preserve">
SERIAN SOLO DOS</t>
        </r>
      </text>
    </comment>
    <comment ref="D44" authorId="0" shapeId="0" xr:uid="{483B4F5D-D9DD-4D60-B184-423A1BA35EBC}">
      <text>
        <r>
          <rPr>
            <b/>
            <sz val="9"/>
            <color indexed="81"/>
            <rFont val="Tahoma"/>
            <family val="2"/>
          </rPr>
          <t>Juan Plaza:</t>
        </r>
        <r>
          <rPr>
            <sz val="9"/>
            <color indexed="81"/>
            <rFont val="Tahoma"/>
            <family val="2"/>
          </rPr>
          <t xml:space="preserve">
SERIAN COMO 4</t>
        </r>
      </text>
    </comment>
  </commentList>
</comments>
</file>

<file path=xl/sharedStrings.xml><?xml version="1.0" encoding="utf-8"?>
<sst xmlns="http://schemas.openxmlformats.org/spreadsheetml/2006/main" count="533" uniqueCount="459">
  <si>
    <t>CAPITULO CHILENO DE TRANSPARENCIA INTERNACIONAL</t>
  </si>
  <si>
    <t>OTRAS ACTIVIDADES EMPRESARIALES N.C.P.</t>
  </si>
  <si>
    <t>MERCED #152 102</t>
  </si>
  <si>
    <t>SANTIAGO</t>
  </si>
  <si>
    <t>65.254.730-3</t>
  </si>
  <si>
    <t>Fecha :</t>
  </si>
  <si>
    <t>Balance Tributario</t>
  </si>
  <si>
    <t xml:space="preserve"> Acumulado mes/año</t>
  </si>
  <si>
    <t>Cuenta Contable</t>
  </si>
  <si>
    <t>Valores Acumulados</t>
  </si>
  <si>
    <t>Saldos</t>
  </si>
  <si>
    <t>Inventario</t>
  </si>
  <si>
    <t>Resultados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</si>
  <si>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</si>
  <si>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</si>
  <si>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</si>
  <si>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</si>
  <si>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</si>
  <si>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</si>
  <si>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</si>
  <si>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</si>
  <si>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>1-01-02-001  BANCO CREDITOS E INVERSIONES</t>
  </si>
  <si>
    <t>1-01-05-001  CLIENTES NACIONALES</t>
  </si>
  <si>
    <t>1-01-05-004  ESTIMACION DEUDORES INCOBRABLES</t>
  </si>
  <si>
    <t>1-01-07-008  VARIOS DEUDORES</t>
  </si>
  <si>
    <t>1-01-09-004  GARANTIA ARRIENDO</t>
  </si>
  <si>
    <t>1-01-10-002  P.P.M</t>
  </si>
  <si>
    <t>1-02-03-001  MAQUINARIAS Y EQUIPOR COMPUTACIONALES</t>
  </si>
  <si>
    <t>1-02-03-002  EQUIPOS</t>
  </si>
  <si>
    <t>1-02-03-004  MUEBLES Y UTILES</t>
  </si>
  <si>
    <t>1-02-03-005  OTROS ACTIVOS FIJOS</t>
  </si>
  <si>
    <t>1-02-04-004  DEPRECIACION ACUM. MAQ. Y EQ. COMPUTACIONALES</t>
  </si>
  <si>
    <t>1-02-04-005  DEPRECIACION ACUM. MUEBLES Y UTILES</t>
  </si>
  <si>
    <t>1-02-04-007  DEPREC.ACUM.OTROS ACTIVOS</t>
  </si>
  <si>
    <t>1-03-04-001  PROGRAMAS COMPUTACIONALES</t>
  </si>
  <si>
    <t>2-01-03-001  REMUNERACION POR PAGAR</t>
  </si>
  <si>
    <t>2-01-03-002  HONORARIOS POR PAGAR</t>
  </si>
  <si>
    <t>2-01-03-005  LEYES SOCIELES POR PAGAR IPS</t>
  </si>
  <si>
    <t>2-01-03-006  LEYES SOCIALES POR PAGAR</t>
  </si>
  <si>
    <t>2-01-03-007  ISAPRE POR PAGAR</t>
  </si>
  <si>
    <t>2-01-03-009  MUTUAL DE SEGURIDAD</t>
  </si>
  <si>
    <t>2-01-04-001  PROVEEDORES</t>
  </si>
  <si>
    <t>2-01-06-004  PROVISION DE VACACIONES</t>
  </si>
  <si>
    <t>2-01-07-002  RETENCION SEGUNDA CATEGORIA</t>
  </si>
  <si>
    <t>2-01-07-003  IMPUESTO UNICO A LOS TRABAJADORES</t>
  </si>
  <si>
    <t>3-01-01-001  CAPITAL PAGADO</t>
  </si>
  <si>
    <t>3-03-01-001  RESULTADO ACUMULADO</t>
  </si>
  <si>
    <t>4-01-01-001  VENTAS</t>
  </si>
  <si>
    <t>4-03-01-007  OTROS INGRESOS NO OPERACIONALES</t>
  </si>
  <si>
    <t>6-01-01-001  REMUNERACIONES</t>
  </si>
  <si>
    <t>6-01-01-002  HONORARIOS</t>
  </si>
  <si>
    <t>6-01-01-003  REMUNERACION ADMINISTRACION</t>
  </si>
  <si>
    <t>6-01-01-057  GASTOS GENERALES</t>
  </si>
  <si>
    <t>6-01-03-001  VIAJES, ALOJAMIENTO Y ESTADIAS</t>
  </si>
  <si>
    <t>6-01-07-001  ARRIENDO</t>
  </si>
  <si>
    <t>6-01-07-003  TELEFONOS</t>
  </si>
  <si>
    <t>6-01-07-009  ENERGIA ELECTRICA</t>
  </si>
  <si>
    <t>6-01-08-001  DEPRECIACION DEL EJERCICIO</t>
  </si>
  <si>
    <t>6-02-03-004  COMISIONES BANCO</t>
  </si>
  <si>
    <t>Sub-Totales</t>
  </si>
  <si>
    <t>Pérdidas / Ganancias</t>
  </si>
  <si>
    <t>Total General</t>
  </si>
  <si>
    <t>Capítulo Chileno de Transparencia Internacional</t>
  </si>
  <si>
    <t>Estado de Situación Financiera Clasificado</t>
  </si>
  <si>
    <t>Al 31 de julio de 2017 y 2016</t>
  </si>
  <si>
    <t>$</t>
  </si>
  <si>
    <t>Activos Corrientes</t>
  </si>
  <si>
    <t>Pasivos Corrientes</t>
  </si>
  <si>
    <t>Efectivo y equivalentes al efectivo</t>
  </si>
  <si>
    <t>Cuentas por pagar comerciales y otras cuentas por pagar</t>
  </si>
  <si>
    <t>Deudores comerciales y otras cuentas por cobrar, neto</t>
  </si>
  <si>
    <t>Provisiones corrientes por beneficios a los empleados</t>
  </si>
  <si>
    <t>Activos por impuestos corrientes</t>
  </si>
  <si>
    <t>Otros pasivos financieros corrientes</t>
  </si>
  <si>
    <t>Total activos corrientes</t>
  </si>
  <si>
    <t>Total pasivos corrientes</t>
  </si>
  <si>
    <t>Activos no corrientes</t>
  </si>
  <si>
    <t>Patrimonio neto</t>
  </si>
  <si>
    <t>Otros activos no financieros no corrientes</t>
  </si>
  <si>
    <t>Capital pagado</t>
  </si>
  <si>
    <t>Propiedades, planta y equipo, neto</t>
  </si>
  <si>
    <t>Superávit acumulado</t>
  </si>
  <si>
    <t>Déficit del periodo</t>
  </si>
  <si>
    <t>Total activos no corrientes</t>
  </si>
  <si>
    <t>Total patrimonio neto</t>
  </si>
  <si>
    <t>TOTAL ACTIVOS</t>
  </si>
  <si>
    <t>TOTAL PASIVOS Y PATRIMONIO</t>
  </si>
  <si>
    <t>Estado de Resultados Integrales por Función</t>
  </si>
  <si>
    <t>Ingresos por actividades ordinarias</t>
  </si>
  <si>
    <t>Costos por proyectos</t>
  </si>
  <si>
    <t>Otros ingresos por función</t>
  </si>
  <si>
    <t>Margen Bruto</t>
  </si>
  <si>
    <t>Otros ingresos, por función</t>
  </si>
  <si>
    <t>Gastos de administración</t>
  </si>
  <si>
    <t>Otros gastos por función</t>
  </si>
  <si>
    <t>Ingresos financieros</t>
  </si>
  <si>
    <t>Costos financieros</t>
  </si>
  <si>
    <t>Diferencias de cambio</t>
  </si>
  <si>
    <t>Otras ganancias (pérdidas)</t>
  </si>
  <si>
    <t>Superávit (déficit) de actividades operacionales</t>
  </si>
  <si>
    <t>Resultado por unidades de reajuste</t>
  </si>
  <si>
    <t>Superávit (déficit) antes de impuesto</t>
  </si>
  <si>
    <t>(Gasto) ingreso por impuesto a las ganancias</t>
  </si>
  <si>
    <t>Superávit (déficit) de actividades continuadas después de impuesto</t>
  </si>
  <si>
    <t>Déficit de operaciones discontinuadas, neta de impuesto</t>
  </si>
  <si>
    <t>Superávit (déficit) procedente de operaciones continuadas</t>
  </si>
  <si>
    <t>Código cuenta</t>
  </si>
  <si>
    <t>Cuenta fecha</t>
  </si>
  <si>
    <t>Concepto del saldo</t>
  </si>
  <si>
    <t>Saldo cuenta $</t>
  </si>
  <si>
    <t>ACTIVOS</t>
  </si>
  <si>
    <t>CAJA</t>
  </si>
  <si>
    <t>Caja chica asignada a Beatriz Benavides</t>
  </si>
  <si>
    <t>BANCO CREDITO E INVERSIONES</t>
  </si>
  <si>
    <t>Cheques girados y no cobrados:</t>
  </si>
  <si>
    <t>Cheque Nro</t>
  </si>
  <si>
    <t>Cheques girados y no cobrados</t>
  </si>
  <si>
    <t>No hay</t>
  </si>
  <si>
    <t>CLIENTES</t>
  </si>
  <si>
    <t>Fecha</t>
  </si>
  <si>
    <t>N° Factura</t>
  </si>
  <si>
    <t>Valor</t>
  </si>
  <si>
    <t>Universidad del Desarrollo</t>
  </si>
  <si>
    <t>ESTIMACIÓN DEUDORES INCOBRABLES</t>
  </si>
  <si>
    <t>Cuotas sociales, incobrables</t>
  </si>
  <si>
    <t>ANTICIPO A PROVEEDORES</t>
  </si>
  <si>
    <t>María Pía Capocchi</t>
  </si>
  <si>
    <t>DEUDORES VARIOS</t>
  </si>
  <si>
    <t>Cuotas socios, detalle en Anexo  1</t>
  </si>
  <si>
    <t>PAGOS PROVISIONALES MENSUALES</t>
  </si>
  <si>
    <t>Glosa</t>
  </si>
  <si>
    <t>V° Histórico</t>
  </si>
  <si>
    <t>C. Monet.</t>
  </si>
  <si>
    <t>V° Actualizado</t>
  </si>
  <si>
    <t>Inmobiliaria Vila Agueda Ltda</t>
  </si>
  <si>
    <t>EQUIPOS</t>
  </si>
  <si>
    <t>Detalle en Anexo 2</t>
  </si>
  <si>
    <t>COMPUTADORES</t>
  </si>
  <si>
    <t>MUEBLES Y EQUIPOS</t>
  </si>
  <si>
    <t>OTROS ACTIVOS FIJOS</t>
  </si>
  <si>
    <t>DEPREC. ACUMULADA MAQUINAS Y EQUIPOS</t>
  </si>
  <si>
    <t>DEPREC. ACUMULADA OTROS ACTIVOS FIJOS</t>
  </si>
  <si>
    <t>DEPREC. ACUMULADA MUEBLES Y UTILES</t>
  </si>
  <si>
    <t>INTANGIBLES</t>
  </si>
  <si>
    <t>Software</t>
  </si>
  <si>
    <t>Windows XP Professional w/SP2 Spanish UPG</t>
  </si>
  <si>
    <t>PASIVOS Y PATRIMONIO</t>
  </si>
  <si>
    <t>PROVEEDORES</t>
  </si>
  <si>
    <t>76.340.267-3</t>
  </si>
  <si>
    <t>Lekeitio SpA</t>
  </si>
  <si>
    <t>76.111.972-9</t>
  </si>
  <si>
    <t>Impresión Chile SA</t>
  </si>
  <si>
    <t>77506790-K</t>
  </si>
  <si>
    <t>Comercial Alameda Ltda.</t>
  </si>
  <si>
    <t>Jullian Consultores SpA</t>
  </si>
  <si>
    <t>89.862.200-2</t>
  </si>
  <si>
    <t>Lan Airlines S.A.</t>
  </si>
  <si>
    <t>96.562.640-9</t>
  </si>
  <si>
    <t>Comercializadora Vivanco SA</t>
  </si>
  <si>
    <t>CUENTAS POR PAGAR</t>
  </si>
  <si>
    <t>PROVISIONES CUENTAS POR PAGAR</t>
  </si>
  <si>
    <t>PAGOS PROVISIONALES POR PAGAR</t>
  </si>
  <si>
    <t>PPM marzo 2016</t>
  </si>
  <si>
    <t>PROVISION DE VACACIONES</t>
  </si>
  <si>
    <t>Michel Figueroa</t>
  </si>
  <si>
    <t>Pamela López</t>
  </si>
  <si>
    <t>PAGO PROVISIONAL MENSUAL POR PAGAR</t>
  </si>
  <si>
    <t>REMUNERACIONES POR PAGAR</t>
  </si>
  <si>
    <t>Carlos Tagle</t>
  </si>
  <si>
    <t>Alberto Precht R.</t>
  </si>
  <si>
    <t>Pamela Lopez</t>
  </si>
  <si>
    <t>HONORARIOS POR PAGAR</t>
  </si>
  <si>
    <t>Boleta</t>
  </si>
  <si>
    <t>Pago provisional por pagar</t>
  </si>
  <si>
    <t>ADM. DE FONDOS DE PENSIONES</t>
  </si>
  <si>
    <t>Impuesto único julio</t>
  </si>
  <si>
    <t>IMPUESTO SEGUNDA CATEGORIA</t>
  </si>
  <si>
    <t>CAPITAL SOCIAL</t>
  </si>
  <si>
    <t>Detalle en anexo 3</t>
  </si>
  <si>
    <t>SUPERAVIT ACUMULADO</t>
  </si>
  <si>
    <t>DEFICIT DEL PERIODO</t>
  </si>
  <si>
    <t>TOTAL IGUAL ACTIVO</t>
  </si>
  <si>
    <t>1-01-07-007  ANTICIPO HONORARIOS</t>
  </si>
  <si>
    <t>Arellano Muñoz, Ema</t>
  </si>
  <si>
    <t>Contreras Héctor</t>
  </si>
  <si>
    <t>Iglesias Gonzalo</t>
  </si>
  <si>
    <t>Olmedo B., Juan Pablo</t>
  </si>
  <si>
    <t>Pesce Dante</t>
  </si>
  <si>
    <t>Salazar Ximena</t>
  </si>
  <si>
    <t>Schmidt Klaus</t>
  </si>
  <si>
    <t>PROVISION DE INCOBRABLES</t>
  </si>
  <si>
    <t>Total provision incobrables</t>
  </si>
  <si>
    <t>Juan carlos Bobadilla Lopez Transp. E.I.R.L.</t>
  </si>
  <si>
    <t>Enel</t>
  </si>
  <si>
    <t>Sodimac</t>
  </si>
  <si>
    <t>Factor</t>
  </si>
  <si>
    <t>2-01-06-002  PROVISIONES VARIAS</t>
  </si>
  <si>
    <t>ANEXO 3</t>
  </si>
  <si>
    <t>CUADRO PATRIMONIAL</t>
  </si>
  <si>
    <t>Capital</t>
  </si>
  <si>
    <t>Revalorizac.</t>
  </si>
  <si>
    <t>Superávit</t>
  </si>
  <si>
    <t xml:space="preserve">Resultado </t>
  </si>
  <si>
    <t>Conceptos</t>
  </si>
  <si>
    <t>pagado</t>
  </si>
  <si>
    <t>capital</t>
  </si>
  <si>
    <t>acumulado</t>
  </si>
  <si>
    <t>ejercicio</t>
  </si>
  <si>
    <t>Total</t>
  </si>
  <si>
    <t>C.M.</t>
  </si>
  <si>
    <t>Traspaso resultado</t>
  </si>
  <si>
    <t xml:space="preserve">   (1)  Ajuste honorarios 2016</t>
  </si>
  <si>
    <t>Informes Contables</t>
  </si>
  <si>
    <t>Contenido</t>
  </si>
  <si>
    <t>Página</t>
  </si>
  <si>
    <t>Criterios contables…………………………………….....................................................................................</t>
  </si>
  <si>
    <t>Balance clasificado………………………………………………........................................................</t>
  </si>
  <si>
    <t>Estado de resultado …………………………………………..........................................</t>
  </si>
  <si>
    <t>Balance tributario …………………………………………...................................................</t>
  </si>
  <si>
    <t>Análisis de cuentas……………………………………………........................................................</t>
  </si>
  <si>
    <t>Anexos 1…………………………………………….</t>
  </si>
  <si>
    <t>Anexos 2…………………………………………….</t>
  </si>
  <si>
    <t>Anexos 3…………………………………………….</t>
  </si>
  <si>
    <t>CRITERIOS CONTABLES</t>
  </si>
  <si>
    <t>Bases de conversión</t>
  </si>
  <si>
    <t>Los activos y pasivos en moneda extranjera han sido expresados en moneda corriente de acuerdo a la siguiente paridad:</t>
  </si>
  <si>
    <t xml:space="preserve">Unidad de Fomento </t>
  </si>
  <si>
    <t>(U.F.)</t>
  </si>
  <si>
    <t>Dólar estadounidense</t>
  </si>
  <si>
    <t>(USD)</t>
  </si>
  <si>
    <t>Al 31 de Octubre de 2017 y 2016</t>
  </si>
  <si>
    <t>1-01-07-002  ANTICIPOS A PROVEEDORES</t>
  </si>
  <si>
    <t>6-01-07-023  GASTOS COMUNES</t>
  </si>
  <si>
    <t>ANTICIPO PROVEEDORES</t>
  </si>
  <si>
    <t>1-01-07-002</t>
  </si>
  <si>
    <t>1-01-05-001</t>
  </si>
  <si>
    <t>1-01-05-004</t>
  </si>
  <si>
    <t>1-01-07-008</t>
  </si>
  <si>
    <t>1-01-10-002</t>
  </si>
  <si>
    <t>Inmobiliaria Villa Agueda Ltda</t>
  </si>
  <si>
    <t>Rodrigues Computacion ltda</t>
  </si>
  <si>
    <t>Inversiones Generales spa</t>
  </si>
  <si>
    <t>77.00..680</t>
  </si>
  <si>
    <t>2-01-04-001</t>
  </si>
  <si>
    <t>Dimerc S.A.</t>
  </si>
  <si>
    <t>Carlos Felipe Tagle Ortega</t>
  </si>
  <si>
    <t>2-01-03-001</t>
  </si>
  <si>
    <t>2-01-06-004</t>
  </si>
  <si>
    <t>2-01-03-002</t>
  </si>
  <si>
    <t>2-01-03-006</t>
  </si>
  <si>
    <t>a</t>
  </si>
  <si>
    <t>70004880</t>
  </si>
  <si>
    <t>51084200</t>
  </si>
  <si>
    <t>96790240</t>
  </si>
  <si>
    <t>77820370</t>
  </si>
  <si>
    <t>97006000</t>
  </si>
  <si>
    <t>76677280</t>
  </si>
  <si>
    <t>76111972</t>
  </si>
  <si>
    <t>3-01-01-001</t>
  </si>
  <si>
    <t>3-03-01-001</t>
  </si>
  <si>
    <t>1-01-09-004</t>
  </si>
  <si>
    <t>1-01-09-003  GASTOS PAGADOS POR ANTICIPADOS</t>
  </si>
  <si>
    <t>2-01-07-004  IMPUESTO POR PAGAR</t>
  </si>
  <si>
    <t>1-01-07-006  ANTICIPO DE SUELDO</t>
  </si>
  <si>
    <t>2-01-05-001  ACREEDORES VARIOS</t>
  </si>
  <si>
    <t>3-04-01-001  UTILIDAD DEL EJERCICIO</t>
  </si>
  <si>
    <t>6-01-01-005  APORTES EMPLEADOR</t>
  </si>
  <si>
    <t>6-01-07-034  GASTOS COMPUTACIONALES</t>
  </si>
  <si>
    <t>28-02-2018</t>
  </si>
  <si>
    <t>18-04-2018</t>
  </si>
  <si>
    <t>12-06-2018</t>
  </si>
  <si>
    <t>17-07-2018</t>
  </si>
  <si>
    <t>14120363</t>
  </si>
  <si>
    <t>65059401</t>
  </si>
  <si>
    <t>4-01-01-002  CUOTAS SOCIAL</t>
  </si>
  <si>
    <t>4-03-01-006  UTILIDAD X REAJUSTE MONEDA</t>
  </si>
  <si>
    <t>6-01-07-002  INSUMOS DE OFICINAS</t>
  </si>
  <si>
    <t>6-01-07-005  GASTOS DE REPRESENTACION</t>
  </si>
  <si>
    <t>6-01-07-007  ASESORIA CONTABLE</t>
  </si>
  <si>
    <t>6-01-07-011  CORRESPONDENCIA Y FLETES MENORES</t>
  </si>
  <si>
    <t>6-01-07-012  GAS</t>
  </si>
  <si>
    <t>6-01-07-013  ARRIENDO EQUIPO</t>
  </si>
  <si>
    <t>6-01-07-014  COSTO EVENTOS</t>
  </si>
  <si>
    <t>6-01-07-018  ASESORIA LEGAL TRIB Y LABORAL</t>
  </si>
  <si>
    <t>6-01-07-024  MOVILIZACION</t>
  </si>
  <si>
    <t>6-02-01-002  NOTARIA</t>
  </si>
  <si>
    <t>6-02-02-002  PERDIDA POR REAJUSTE MONEDA</t>
  </si>
  <si>
    <t xml:space="preserve"> Viajes el Cortes Ingles</t>
  </si>
  <si>
    <t>GARANTIA ARRIENDO</t>
  </si>
  <si>
    <t>PPM febrero año 2018</t>
  </si>
  <si>
    <t>PPM  marzo año 2018</t>
  </si>
  <si>
    <t>PPM  mayo año 2018</t>
  </si>
  <si>
    <t>PPM  junio año 2018</t>
  </si>
  <si>
    <t>Empresa Social Comerc.de Prod. Spa</t>
  </si>
  <si>
    <t>Larrea Marca Digital Ltda</t>
  </si>
  <si>
    <t>Juan Bobadilla Transporte EIRL</t>
  </si>
  <si>
    <t>CORDANO POBLETE SPA</t>
  </si>
  <si>
    <t>Empresa Social de Comerc. de Productos Spa</t>
  </si>
  <si>
    <t xml:space="preserve"> Inversiones Generales S.A.</t>
  </si>
  <si>
    <t>Bci</t>
  </si>
  <si>
    <t>Prov Vacaciones 2018</t>
  </si>
  <si>
    <t>Isabel Alejandra Garin Leon</t>
  </si>
  <si>
    <t>Saldo</t>
  </si>
  <si>
    <t>Reinalco caceres C.</t>
  </si>
  <si>
    <t>Ajuste KPMG (Deloitte)</t>
  </si>
  <si>
    <t>2-01-07-002</t>
  </si>
  <si>
    <t>RETENCION SEGUNDA CATEGORIA</t>
  </si>
  <si>
    <t>Saldo al 01.01.2018</t>
  </si>
  <si>
    <t>2-01-05-001</t>
  </si>
  <si>
    <t>Ajustes Saldos Iniciales emitidos por Deloitte</t>
  </si>
  <si>
    <t>Ajuste Ctas Pasivos</t>
  </si>
  <si>
    <t>2-01-07-003</t>
  </si>
  <si>
    <t>Centralizacion Libro de Remuneraciones</t>
  </si>
  <si>
    <t>ANEXO 2</t>
  </si>
  <si>
    <t>ACTIVO FIJO</t>
  </si>
  <si>
    <t>Depreciación</t>
  </si>
  <si>
    <t>Factura</t>
  </si>
  <si>
    <t>Proveedor</t>
  </si>
  <si>
    <t>Detalle</t>
  </si>
  <si>
    <t>Monto inicial</t>
  </si>
  <si>
    <t>Valor libro</t>
  </si>
  <si>
    <t>Dep. acum. Inicial</t>
  </si>
  <si>
    <t>Vida útil asignada</t>
  </si>
  <si>
    <t>vida útil restante</t>
  </si>
  <si>
    <t>Período</t>
  </si>
  <si>
    <t>Deprec.
ejercicio</t>
  </si>
  <si>
    <t>Dep. acum. total</t>
  </si>
  <si>
    <t>???</t>
  </si>
  <si>
    <t>????</t>
  </si>
  <si>
    <t>Proyector</t>
  </si>
  <si>
    <t>-</t>
  </si>
  <si>
    <t>F-483734</t>
  </si>
  <si>
    <t>Factory Ltda.</t>
  </si>
  <si>
    <t>1 Retroproyector Epson, multimedia</t>
  </si>
  <si>
    <t>3 Teléfonos ejecutivos, instalac.</t>
  </si>
  <si>
    <t>10 Telef. Monolínea manos libres</t>
  </si>
  <si>
    <t>Total otros activos fijos</t>
  </si>
  <si>
    <t>Por contabilizar</t>
  </si>
  <si>
    <t>3 PC Servidor</t>
  </si>
  <si>
    <t>Impresora HP Laserjet</t>
  </si>
  <si>
    <t>UPS APC Smart</t>
  </si>
  <si>
    <t>Computador Microcenter</t>
  </si>
  <si>
    <t>Computador Pentium 4</t>
  </si>
  <si>
    <t>Computador Micro PT Dualcore</t>
  </si>
  <si>
    <t>1 Computador</t>
  </si>
  <si>
    <t>1 Notebook - Sebastian E.</t>
  </si>
  <si>
    <t>1 Servidor Dell T310 16GB power connect</t>
  </si>
  <si>
    <t>3 computadores Prohardware</t>
  </si>
  <si>
    <t>2 computadores Prohardware</t>
  </si>
  <si>
    <t>1 computadores AIO HP 24-G015L</t>
  </si>
  <si>
    <t>Total computadores</t>
  </si>
  <si>
    <t>Año 2007</t>
  </si>
  <si>
    <t>Impresora</t>
  </si>
  <si>
    <t>Total impresoras</t>
  </si>
  <si>
    <t>Central Telefónica</t>
  </si>
  <si>
    <t>Vidrios Templados</t>
  </si>
  <si>
    <t>Estufa</t>
  </si>
  <si>
    <t>3 Escritorios</t>
  </si>
  <si>
    <t>4 Escritorios</t>
  </si>
  <si>
    <t>1 Kardex</t>
  </si>
  <si>
    <t>1 Refrigerador</t>
  </si>
  <si>
    <t>Estufas</t>
  </si>
  <si>
    <t>Estantes</t>
  </si>
  <si>
    <t>13 Sillas de oficina</t>
  </si>
  <si>
    <t>Central telefónica Scharfstein</t>
  </si>
  <si>
    <t>Total muebles y equipos</t>
  </si>
  <si>
    <t xml:space="preserve">Vida
 útil </t>
  </si>
  <si>
    <t>Promocenter Publicidad Ltda</t>
  </si>
  <si>
    <t>Telefonoa Chile S.A.</t>
  </si>
  <si>
    <t>cuentas por pagar</t>
  </si>
  <si>
    <t>honorarios por pagar</t>
  </si>
  <si>
    <t>acreedores varios</t>
  </si>
  <si>
    <t>Provision KPMG</t>
  </si>
  <si>
    <t>F-95443</t>
  </si>
  <si>
    <t>Comercializadora SP Digital Ltda</t>
  </si>
  <si>
    <t>1 Notebook  Oficina</t>
  </si>
  <si>
    <t>F-55765849</t>
  </si>
  <si>
    <t>Falabella Retail</t>
  </si>
  <si>
    <t>1 Notebook Lenovo</t>
  </si>
  <si>
    <t>PPM Agosto año 2018</t>
  </si>
  <si>
    <t>PPM Julio año 2018</t>
  </si>
  <si>
    <t xml:space="preserve"> Myriam del carmen Jimenez Ruiz</t>
  </si>
  <si>
    <t xml:space="preserve">Apv Alberto Precht </t>
  </si>
  <si>
    <t>6-02-01-003  INTERESES VARIOS</t>
  </si>
  <si>
    <t>6-02-01-004  INTERESES Y MULTAS FISCALES</t>
  </si>
  <si>
    <t xml:space="preserve"> Al 30-09-2018</t>
  </si>
  <si>
    <t>1</t>
  </si>
  <si>
    <t>1-01-02-002  BANCO BCI CTA 2</t>
  </si>
  <si>
    <t>1-01-07-005  FONDOS POR RENDIR</t>
  </si>
  <si>
    <t>6-02-01-005  INTERESES Y DESCUENTOS PROVEEDORES</t>
  </si>
  <si>
    <t>6-02-03-001  INTERESES PREVISIONALES</t>
  </si>
  <si>
    <t>Pasivos por impuestos Corrientes</t>
  </si>
  <si>
    <t>31-10-2018</t>
  </si>
  <si>
    <t>Canc T/c Alberto Precht</t>
  </si>
  <si>
    <t>Canc F-17301712 Bci</t>
  </si>
  <si>
    <t>81</t>
  </si>
  <si>
    <t>1-01-02-001</t>
  </si>
  <si>
    <t>BANCO CREDITIO INVERSIONES 2</t>
  </si>
  <si>
    <t xml:space="preserve"> Fundacion de Beneficencia Publica Observatorio del Gast</t>
  </si>
  <si>
    <t>1-01-07-005</t>
  </si>
  <si>
    <t>FONDOS POR RENDIR</t>
  </si>
  <si>
    <t>Retencion Mes de Octubre</t>
  </si>
  <si>
    <t>IMPUESTO UNICO A LOS TRABAJADORES</t>
  </si>
  <si>
    <t>PPM Septiembre 2018</t>
  </si>
  <si>
    <t>Juan Carlos Bobadilla Lopez Transportes Eirl</t>
  </si>
  <si>
    <t xml:space="preserve"> Bci</t>
  </si>
  <si>
    <t xml:space="preserve"> Telefonica  Chile Sa</t>
  </si>
  <si>
    <t>Canc F-8109730 Dimerc</t>
  </si>
  <si>
    <t>Canc F-5096 Progen</t>
  </si>
  <si>
    <t>Canc Arr Oficina Dic  Inmob Villa Agueda</t>
  </si>
  <si>
    <t>Canc F-446143 Comercial Mundo Trnasfer Ltda</t>
  </si>
  <si>
    <t>Canc F-446144 Canc F-446143 Comercial Mundo Trnasfer Ltda</t>
  </si>
  <si>
    <t>84</t>
  </si>
  <si>
    <t>Saldo según cartola al 30-11-2018</t>
  </si>
  <si>
    <t>Conferencia Episcopal de Chile</t>
  </si>
  <si>
    <t>Canc F-ADT Security 2012</t>
  </si>
  <si>
    <t>PPM Octubre año 2018</t>
  </si>
  <si>
    <t>Banco Bci</t>
  </si>
  <si>
    <t>Doferencia Sueldo Felipe Tagle mes de Octubre</t>
  </si>
  <si>
    <t>Emilio Jose Moya Diaz</t>
  </si>
  <si>
    <t>Diciembre/2018</t>
  </si>
  <si>
    <t>2-01-04-006  ANTICIPO DE CLIENTES</t>
  </si>
  <si>
    <t>03-12-2018</t>
  </si>
  <si>
    <t>17-12-2018</t>
  </si>
  <si>
    <t>Canc Form 29 Nov</t>
  </si>
  <si>
    <t>31-12-2018</t>
  </si>
  <si>
    <t>90331000</t>
  </si>
  <si>
    <t>80</t>
  </si>
  <si>
    <t>83</t>
  </si>
  <si>
    <t>89</t>
  </si>
  <si>
    <t>93</t>
  </si>
  <si>
    <t>F-93</t>
  </si>
  <si>
    <t>94</t>
  </si>
  <si>
    <t>F-94</t>
  </si>
  <si>
    <t>Prov PPM Dic 2018</t>
  </si>
  <si>
    <t>76911530</t>
  </si>
  <si>
    <t>3297</t>
  </si>
  <si>
    <t>544</t>
  </si>
  <si>
    <t>1423</t>
  </si>
  <si>
    <t>1587</t>
  </si>
  <si>
    <t>17557243</t>
  </si>
  <si>
    <t>Cristalerias de Chile SA</t>
  </si>
  <si>
    <t>CCS Cta en Participacion y Otros</t>
  </si>
  <si>
    <t>Minera Los Pelambres</t>
  </si>
  <si>
    <t>Minera LOs Pelambres</t>
  </si>
  <si>
    <t>Alberto Atanasio Precht Rorris</t>
  </si>
  <si>
    <t>31/12/2018</t>
  </si>
  <si>
    <t>Inversiones Generales SA</t>
  </si>
  <si>
    <t>Rodriguez Computacion Ltda</t>
  </si>
  <si>
    <t>Impresion Chile Spa</t>
  </si>
  <si>
    <t>Com Juan Cordova y Cia Ltda</t>
  </si>
  <si>
    <t>no aplica</t>
  </si>
  <si>
    <t>Cotizaciones Diciembre</t>
  </si>
  <si>
    <t>seg Cesantia Camilo Chaparro Ramiez</t>
  </si>
  <si>
    <t>6-02-03-002  INTERESES FINANCIEROS</t>
  </si>
  <si>
    <t>Al 31 de Diciembre del  2018</t>
  </si>
  <si>
    <t xml:space="preserve">Desde el 01 de enero al 31 de Diciembre de 2018 </t>
  </si>
  <si>
    <t>al 31 de Diciembre del 2018</t>
  </si>
  <si>
    <t>Saldos al 31-12-2018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</si>
</sst>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 * #,##0_ ;_ * \-#,##0_ ;_ * &quot;-&quot;_ ;_ @_ "/>
    <numFmt numFmtId="43" formatCode="_ * #,##0.00_ ;_ * \-#,##0.00_ ;_ * &quot;-&quot;??_ ;_ @_ "/>
    <numFmt numFmtId="164" formatCode="###,###,###,##0"/>
    <numFmt numFmtId="165" formatCode="#,##0_);\(#,##0\);&quot;-       &quot;"/>
    <numFmt numFmtId="166" formatCode="_-* #,##0\ _-;[Red]\(* #,##0_-\);_-* &quot;0 &quot;_-;_-@_-"/>
    <numFmt numFmtId="167" formatCode="dd\-mm\-yy;@"/>
    <numFmt numFmtId="168" formatCode="&quot;Saldo según Cartola al &quot;dd/mm/yyyy"/>
    <numFmt numFmtId="169" formatCode="dd/mm/yyyy;@"/>
    <numFmt numFmtId="170" formatCode="_-* #,##0_-;\-* #,##0_-;_-* &quot;-&quot;??_-;_-@_-"/>
    <numFmt numFmtId="171" formatCode="\U\F\ #,##0.0;[Red]\-\U\F\ #,##0.0"/>
    <numFmt numFmtId="172" formatCode="0;[Red]0"/>
    <numFmt numFmtId="173" formatCode="dd\-mm\-yyyy;@"/>
    <numFmt numFmtId="174" formatCode="0.0%"/>
    <numFmt numFmtId="175" formatCode="_(* #,##0_);_(* \(#,##0\);_(* &quot;-&quot;_);_(@_)"/>
    <numFmt numFmtId="176" formatCode="#,##0;[Red]\(#,##0\)"/>
    <numFmt numFmtId="177" formatCode="#,##0\ \ ;\(\ #,##0\ \)"/>
    <numFmt numFmtId="178" formatCode="#,##0_ ;\(#,###\)\ "/>
    <numFmt numFmtId="179" formatCode="_-* #,##0.00_-;\-* #,##0.00_-;_-* &quot;-&quot;_-;_-@_-"/>
    <numFmt numFmtId="180" formatCode="#,##0;\(#,##0\)\ "/>
    <numFmt numFmtId="181" formatCode="dd\-mm\-yy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u/>
      <sz val="9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rgb="FFFF0000"/>
      <name val="Calibri"/>
      <family val="2"/>
    </font>
    <font>
      <sz val="9"/>
      <color indexed="1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12"/>
      <name val="Calibri"/>
      <family val="2"/>
    </font>
    <font>
      <sz val="9"/>
      <color indexed="9"/>
      <name val="Calibri"/>
      <family val="2"/>
    </font>
    <font>
      <sz val="12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9"/>
      <color indexed="9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</font>
    <font>
      <b/>
      <sz val="12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9" applyNumberFormat="0" applyAlignment="0" applyProtection="0"/>
    <xf numFmtId="0" fontId="25" fillId="6" borderId="10" applyNumberFormat="0" applyAlignment="0" applyProtection="0"/>
    <xf numFmtId="0" fontId="26" fillId="6" borderId="9" applyNumberFormat="0" applyAlignment="0" applyProtection="0"/>
    <xf numFmtId="0" fontId="27" fillId="0" borderId="11" applyNumberFormat="0" applyFill="0" applyAlignment="0" applyProtection="0"/>
    <xf numFmtId="0" fontId="28" fillId="7" borderId="12" applyNumberFormat="0" applyAlignment="0" applyProtection="0"/>
    <xf numFmtId="0" fontId="29" fillId="0" borderId="0" applyNumberFormat="0" applyFill="0" applyBorder="0" applyAlignment="0" applyProtection="0"/>
    <xf numFmtId="0" fontId="1" fillId="8" borderId="13" applyNumberFormat="0" applyFont="0" applyAlignment="0" applyProtection="0"/>
    <xf numFmtId="0" fontId="30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3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9" fillId="0" borderId="0"/>
    <xf numFmtId="0" fontId="34" fillId="0" borderId="0"/>
    <xf numFmtId="0" fontId="39" fillId="0" borderId="0"/>
    <xf numFmtId="0" fontId="41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</cellStyleXfs>
  <cellXfs count="268">
    <xf numFmtId="0" fontId="0" fillId="0" borderId="0" xfId="0"/>
    <xf numFmtId="3" fontId="0" fillId="0" borderId="0" xfId="0" applyNumberFormat="1"/>
    <xf numFmtId="0" fontId="3" fillId="0" borderId="0" xfId="0" applyFont="1" applyFill="1"/>
    <xf numFmtId="0" fontId="5" fillId="0" borderId="0" xfId="0" applyFont="1" applyFill="1"/>
    <xf numFmtId="165" fontId="3" fillId="0" borderId="0" xfId="0" applyNumberFormat="1" applyFont="1" applyFill="1"/>
    <xf numFmtId="0" fontId="4" fillId="0" borderId="0" xfId="3" applyFont="1" applyFill="1" applyBorder="1"/>
    <xf numFmtId="0" fontId="4" fillId="0" borderId="0" xfId="3" applyFont="1" applyFill="1" applyBorder="1" applyAlignment="1">
      <alignment horizontal="center"/>
    </xf>
    <xf numFmtId="0" fontId="8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14" fontId="6" fillId="0" borderId="0" xfId="3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165" fontId="8" fillId="0" borderId="0" xfId="3" applyNumberFormat="1" applyFont="1" applyFill="1" applyBorder="1" applyAlignment="1"/>
    <xf numFmtId="165" fontId="8" fillId="0" borderId="2" xfId="3" applyNumberFormat="1" applyFont="1" applyFill="1" applyBorder="1" applyAlignment="1"/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/>
    <xf numFmtId="165" fontId="7" fillId="0" borderId="3" xfId="3" applyNumberFormat="1" applyFont="1" applyFill="1" applyBorder="1" applyAlignment="1"/>
    <xf numFmtId="0" fontId="4" fillId="0" borderId="0" xfId="0" applyFont="1"/>
    <xf numFmtId="3" fontId="4" fillId="0" borderId="0" xfId="0" applyNumberFormat="1" applyFont="1"/>
    <xf numFmtId="3" fontId="4" fillId="0" borderId="2" xfId="0" applyNumberFormat="1" applyFont="1" applyBorder="1"/>
    <xf numFmtId="0" fontId="11" fillId="0" borderId="0" xfId="4" applyFont="1" applyFill="1"/>
    <xf numFmtId="3" fontId="10" fillId="0" borderId="0" xfId="4" applyNumberFormat="1" applyFont="1" applyFill="1" applyAlignment="1">
      <alignment horizontal="center" vertical="distributed"/>
    </xf>
    <xf numFmtId="0" fontId="10" fillId="0" borderId="0" xfId="4" applyFont="1" applyFill="1" applyAlignment="1">
      <alignment horizontal="center" vertical="distributed"/>
    </xf>
    <xf numFmtId="0" fontId="10" fillId="0" borderId="0" xfId="4" applyFont="1" applyFill="1" applyAlignment="1">
      <alignment vertical="center"/>
    </xf>
    <xf numFmtId="0" fontId="10" fillId="0" borderId="0" xfId="4" applyFont="1" applyFill="1" applyAlignment="1">
      <alignment horizontal="center" vertical="center"/>
    </xf>
    <xf numFmtId="3" fontId="10" fillId="0" borderId="2" xfId="4" applyNumberFormat="1" applyFont="1" applyFill="1" applyBorder="1" applyAlignment="1">
      <alignment horizontal="center" vertical="distributed"/>
    </xf>
    <xf numFmtId="0" fontId="10" fillId="0" borderId="2" xfId="4" applyFont="1" applyFill="1" applyBorder="1" applyAlignment="1">
      <alignment horizontal="center" vertical="distributed"/>
    </xf>
    <xf numFmtId="0" fontId="10" fillId="0" borderId="2" xfId="4" applyFont="1" applyFill="1" applyBorder="1" applyAlignment="1">
      <alignment vertical="center"/>
    </xf>
    <xf numFmtId="0" fontId="10" fillId="0" borderId="2" xfId="4" applyFont="1" applyFill="1" applyBorder="1" applyAlignment="1">
      <alignment horizontal="center" vertical="center"/>
    </xf>
    <xf numFmtId="3" fontId="10" fillId="0" borderId="0" xfId="4" applyNumberFormat="1" applyFont="1" applyFill="1" applyBorder="1" applyAlignment="1">
      <alignment horizontal="center" vertical="distributed"/>
    </xf>
    <xf numFmtId="0" fontId="10" fillId="0" borderId="0" xfId="4" applyFont="1" applyFill="1" applyBorder="1" applyAlignment="1">
      <alignment horizontal="center" vertical="distributed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vertical="center"/>
    </xf>
    <xf numFmtId="165" fontId="4" fillId="0" borderId="0" xfId="1" applyNumberFormat="1" applyFont="1" applyFill="1" applyBorder="1"/>
    <xf numFmtId="3" fontId="11" fillId="0" borderId="0" xfId="4" applyNumberFormat="1" applyFont="1" applyFill="1" applyAlignment="1">
      <alignment horizontal="center"/>
    </xf>
    <xf numFmtId="0" fontId="11" fillId="0" borderId="0" xfId="4" applyFont="1" applyFill="1" applyAlignment="1">
      <alignment horizontal="left"/>
    </xf>
    <xf numFmtId="0" fontId="11" fillId="0" borderId="0" xfId="4" applyFont="1" applyFill="1" applyAlignment="1">
      <alignment horizontal="center"/>
    </xf>
    <xf numFmtId="166" fontId="11" fillId="0" borderId="0" xfId="2" applyNumberFormat="1" applyFont="1" applyFill="1"/>
    <xf numFmtId="165" fontId="5" fillId="0" borderId="0" xfId="1" applyNumberFormat="1" applyFont="1" applyFill="1" applyBorder="1"/>
    <xf numFmtId="14" fontId="11" fillId="0" borderId="0" xfId="4" applyNumberFormat="1" applyFont="1" applyFill="1" applyAlignment="1">
      <alignment horizontal="center"/>
    </xf>
    <xf numFmtId="167" fontId="11" fillId="0" borderId="0" xfId="4" applyNumberFormat="1" applyFont="1" applyFill="1" applyAlignment="1">
      <alignment horizontal="left"/>
    </xf>
    <xf numFmtId="168" fontId="11" fillId="0" borderId="0" xfId="4" applyNumberFormat="1" applyFont="1" applyFill="1" applyAlignment="1">
      <alignment horizontal="left"/>
    </xf>
    <xf numFmtId="3" fontId="11" fillId="0" borderId="0" xfId="4" applyNumberFormat="1" applyFont="1" applyFill="1"/>
    <xf numFmtId="166" fontId="11" fillId="0" borderId="0" xfId="2" applyNumberFormat="1" applyFont="1" applyFill="1" applyBorder="1"/>
    <xf numFmtId="168" fontId="12" fillId="0" borderId="0" xfId="4" applyNumberFormat="1" applyFont="1" applyFill="1" applyAlignment="1">
      <alignment horizontal="left"/>
    </xf>
    <xf numFmtId="0" fontId="12" fillId="0" borderId="0" xfId="4" applyFont="1" applyFill="1" applyAlignment="1">
      <alignment horizontal="center"/>
    </xf>
    <xf numFmtId="14" fontId="11" fillId="0" borderId="0" xfId="4" applyNumberFormat="1" applyFont="1" applyFill="1" applyAlignment="1">
      <alignment horizontal="left"/>
    </xf>
    <xf numFmtId="14" fontId="4" fillId="0" borderId="0" xfId="5" applyNumberFormat="1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4" fillId="0" borderId="0" xfId="5" applyFont="1" applyFill="1" applyAlignment="1">
      <alignment horizontal="center"/>
    </xf>
    <xf numFmtId="168" fontId="12" fillId="0" borderId="0" xfId="4" applyNumberFormat="1" applyFont="1" applyFill="1" applyAlignment="1">
      <alignment horizontal="center"/>
    </xf>
    <xf numFmtId="169" fontId="11" fillId="0" borderId="0" xfId="4" applyNumberFormat="1" applyFont="1" applyFill="1" applyAlignment="1">
      <alignment horizontal="left"/>
    </xf>
    <xf numFmtId="166" fontId="11" fillId="0" borderId="0" xfId="2" applyNumberFormat="1" applyFont="1" applyFill="1" applyBorder="1" applyAlignment="1">
      <alignment horizontal="center"/>
    </xf>
    <xf numFmtId="168" fontId="11" fillId="0" borderId="0" xfId="4" applyNumberFormat="1" applyFont="1" applyFill="1" applyAlignment="1">
      <alignment horizontal="center"/>
    </xf>
    <xf numFmtId="0" fontId="11" fillId="0" borderId="0" xfId="5" applyFont="1" applyFill="1"/>
    <xf numFmtId="3" fontId="11" fillId="0" borderId="0" xfId="5" applyNumberFormat="1" applyFont="1" applyFill="1"/>
    <xf numFmtId="0" fontId="12" fillId="0" borderId="0" xfId="5" applyFont="1" applyFill="1"/>
    <xf numFmtId="3" fontId="12" fillId="0" borderId="0" xfId="5" applyNumberFormat="1" applyFont="1" applyFill="1"/>
    <xf numFmtId="0" fontId="14" fillId="0" borderId="0" xfId="5" applyFont="1" applyFill="1"/>
    <xf numFmtId="3" fontId="14" fillId="0" borderId="0" xfId="5" applyNumberFormat="1" applyFont="1" applyFill="1"/>
    <xf numFmtId="171" fontId="11" fillId="0" borderId="0" xfId="4" applyNumberFormat="1" applyFont="1" applyFill="1" applyAlignment="1">
      <alignment horizontal="center"/>
    </xf>
    <xf numFmtId="4" fontId="11" fillId="0" borderId="0" xfId="4" applyNumberFormat="1" applyFont="1" applyFill="1" applyAlignment="1">
      <alignment horizontal="center"/>
    </xf>
    <xf numFmtId="0" fontId="10" fillId="0" borderId="0" xfId="4" applyFont="1" applyFill="1" applyAlignment="1">
      <alignment horizontal="left"/>
    </xf>
    <xf numFmtId="165" fontId="6" fillId="0" borderId="4" xfId="1" applyNumberFormat="1" applyFont="1" applyFill="1" applyBorder="1"/>
    <xf numFmtId="166" fontId="10" fillId="0" borderId="0" xfId="2" applyNumberFormat="1" applyFont="1" applyFill="1" applyBorder="1"/>
    <xf numFmtId="3" fontId="10" fillId="0" borderId="0" xfId="4" applyNumberFormat="1" applyFont="1" applyFill="1"/>
    <xf numFmtId="0" fontId="15" fillId="0" borderId="0" xfId="4" applyFont="1" applyFill="1"/>
    <xf numFmtId="172" fontId="11" fillId="0" borderId="0" xfId="2" applyNumberFormat="1" applyFont="1" applyFill="1" applyBorder="1" applyAlignment="1">
      <alignment horizontal="right"/>
    </xf>
    <xf numFmtId="14" fontId="11" fillId="0" borderId="0" xfId="5" applyNumberFormat="1" applyFont="1" applyFill="1"/>
    <xf numFmtId="3" fontId="11" fillId="0" borderId="2" xfId="4" applyNumberFormat="1" applyFont="1" applyFill="1" applyBorder="1"/>
    <xf numFmtId="3" fontId="11" fillId="0" borderId="0" xfId="4" applyNumberFormat="1" applyFont="1" applyFill="1" applyBorder="1"/>
    <xf numFmtId="173" fontId="11" fillId="0" borderId="0" xfId="4" applyNumberFormat="1" applyFont="1" applyFill="1" applyAlignment="1"/>
    <xf numFmtId="9" fontId="11" fillId="0" borderId="0" xfId="4" applyNumberFormat="1" applyFont="1" applyFill="1" applyAlignment="1"/>
    <xf numFmtId="173" fontId="11" fillId="0" borderId="0" xfId="4" applyNumberFormat="1" applyFont="1" applyFill="1" applyAlignment="1">
      <alignment horizontal="center"/>
    </xf>
    <xf numFmtId="173" fontId="11" fillId="0" borderId="0" xfId="4" applyNumberFormat="1" applyFont="1" applyFill="1" applyAlignment="1">
      <alignment horizontal="left"/>
    </xf>
    <xf numFmtId="0" fontId="10" fillId="0" borderId="0" xfId="4" applyFont="1" applyFill="1"/>
    <xf numFmtId="0" fontId="10" fillId="0" borderId="0" xfId="4" applyFont="1" applyFill="1" applyAlignment="1">
      <alignment horizontal="center"/>
    </xf>
    <xf numFmtId="165" fontId="6" fillId="0" borderId="5" xfId="1" applyNumberFormat="1" applyFont="1" applyFill="1" applyBorder="1"/>
    <xf numFmtId="165" fontId="6" fillId="0" borderId="2" xfId="1" applyNumberFormat="1" applyFont="1" applyFill="1" applyBorder="1"/>
    <xf numFmtId="165" fontId="6" fillId="0" borderId="3" xfId="1" applyNumberFormat="1" applyFont="1" applyFill="1" applyBorder="1"/>
    <xf numFmtId="165" fontId="11" fillId="0" borderId="0" xfId="4" applyNumberFormat="1" applyFont="1" applyFill="1"/>
    <xf numFmtId="3" fontId="11" fillId="0" borderId="0" xfId="2" applyNumberFormat="1" applyFont="1" applyFill="1" applyBorder="1"/>
    <xf numFmtId="0" fontId="11" fillId="0" borderId="0" xfId="0" applyFont="1" applyFill="1" applyBorder="1"/>
    <xf numFmtId="0" fontId="11" fillId="0" borderId="0" xfId="0" applyFont="1" applyFill="1"/>
    <xf numFmtId="3" fontId="11" fillId="0" borderId="0" xfId="4" applyNumberFormat="1" applyFont="1" applyFill="1" applyAlignment="1">
      <alignment horizontal="left"/>
    </xf>
    <xf numFmtId="0" fontId="10" fillId="0" borderId="0" xfId="0" applyFont="1" applyFill="1"/>
    <xf numFmtId="3" fontId="11" fillId="0" borderId="0" xfId="0" applyNumberFormat="1" applyFont="1" applyFill="1" applyBorder="1"/>
    <xf numFmtId="3" fontId="11" fillId="0" borderId="0" xfId="0" applyNumberFormat="1" applyFont="1" applyFill="1"/>
    <xf numFmtId="0" fontId="2" fillId="0" borderId="0" xfId="0" applyFont="1"/>
    <xf numFmtId="3" fontId="0" fillId="0" borderId="2" xfId="0" applyNumberFormat="1" applyBorder="1"/>
    <xf numFmtId="0" fontId="12" fillId="0" borderId="0" xfId="0" applyFont="1" applyFill="1" applyAlignment="1">
      <alignment horizontal="center"/>
    </xf>
    <xf numFmtId="176" fontId="10" fillId="0" borderId="5" xfId="0" applyNumberFormat="1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10" fontId="11" fillId="0" borderId="0" xfId="0" applyNumberFormat="1" applyFont="1" applyFill="1" applyAlignment="1">
      <alignment horizontal="center"/>
    </xf>
    <xf numFmtId="10" fontId="11" fillId="0" borderId="0" xfId="6" applyNumberFormat="1" applyFont="1" applyFill="1" applyBorder="1" applyAlignment="1">
      <alignment horizontal="center"/>
    </xf>
    <xf numFmtId="0" fontId="11" fillId="0" borderId="2" xfId="0" applyFont="1" applyFill="1" applyBorder="1"/>
    <xf numFmtId="175" fontId="32" fillId="0" borderId="0" xfId="0" applyNumberFormat="1" applyFont="1" applyFill="1" applyBorder="1"/>
    <xf numFmtId="0" fontId="11" fillId="0" borderId="0" xfId="0" applyFont="1" applyFill="1" applyAlignment="1">
      <alignment horizontal="center"/>
    </xf>
    <xf numFmtId="175" fontId="11" fillId="0" borderId="0" xfId="0" applyNumberFormat="1" applyFont="1" applyFill="1" applyBorder="1"/>
    <xf numFmtId="175" fontId="32" fillId="0" borderId="0" xfId="0" applyNumberFormat="1" applyFont="1" applyFill="1" applyBorder="1" applyAlignment="1"/>
    <xf numFmtId="0" fontId="10" fillId="0" borderId="0" xfId="0" applyFont="1" applyFill="1" applyAlignment="1">
      <alignment horizontal="left"/>
    </xf>
    <xf numFmtId="3" fontId="11" fillId="0" borderId="0" xfId="0" quotePrefix="1" applyNumberFormat="1" applyFont="1" applyFill="1" applyAlignment="1">
      <alignment horizontal="center" vertical="center"/>
    </xf>
    <xf numFmtId="0" fontId="11" fillId="0" borderId="0" xfId="4" applyFont="1" applyFill="1" applyBorder="1"/>
    <xf numFmtId="176" fontId="11" fillId="0" borderId="0" xfId="0" applyNumberFormat="1" applyFont="1" applyFill="1" applyBorder="1" applyAlignment="1">
      <alignment horizontal="center"/>
    </xf>
    <xf numFmtId="176" fontId="10" fillId="0" borderId="0" xfId="0" applyNumberFormat="1" applyFont="1" applyFill="1" applyBorder="1" applyAlignment="1">
      <alignment horizontal="center"/>
    </xf>
    <xf numFmtId="0" fontId="0" fillId="0" borderId="0" xfId="0"/>
    <xf numFmtId="176" fontId="10" fillId="0" borderId="2" xfId="0" applyNumberFormat="1" applyFont="1" applyFill="1" applyBorder="1" applyAlignment="1">
      <alignment horizontal="center"/>
    </xf>
    <xf numFmtId="174" fontId="16" fillId="0" borderId="0" xfId="6" applyNumberFormat="1" applyFont="1" applyFill="1"/>
    <xf numFmtId="177" fontId="11" fillId="0" borderId="0" xfId="48" applyNumberFormat="1" applyFont="1" applyFill="1"/>
    <xf numFmtId="10" fontId="11" fillId="0" borderId="0" xfId="0" applyNumberFormat="1" applyFont="1" applyFill="1"/>
    <xf numFmtId="170" fontId="11" fillId="0" borderId="0" xfId="1" applyNumberFormat="1" applyFont="1" applyFill="1"/>
    <xf numFmtId="165" fontId="4" fillId="0" borderId="2" xfId="1" applyNumberFormat="1" applyFont="1" applyFill="1" applyBorder="1"/>
    <xf numFmtId="165" fontId="6" fillId="0" borderId="15" xfId="1" applyNumberFormat="1" applyFont="1" applyFill="1" applyBorder="1"/>
    <xf numFmtId="0" fontId="33" fillId="0" borderId="0" xfId="0" applyFont="1" applyFill="1"/>
    <xf numFmtId="177" fontId="11" fillId="0" borderId="5" xfId="48" applyNumberFormat="1" applyFont="1" applyFill="1" applyBorder="1"/>
    <xf numFmtId="3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49" applyFont="1" applyFill="1" applyBorder="1" applyAlignment="1">
      <alignment horizontal="centerContinuous"/>
    </xf>
    <xf numFmtId="0" fontId="11" fillId="0" borderId="0" xfId="49" applyFont="1" applyFill="1" applyBorder="1"/>
    <xf numFmtId="178" fontId="11" fillId="0" borderId="0" xfId="49" applyNumberFormat="1" applyFont="1" applyFill="1" applyBorder="1"/>
    <xf numFmtId="0" fontId="11" fillId="0" borderId="0" xfId="49" applyFont="1" applyFill="1" applyBorder="1" applyAlignment="1">
      <alignment horizontal="right"/>
    </xf>
    <xf numFmtId="0" fontId="10" fillId="0" borderId="0" xfId="49" applyFont="1" applyFill="1" applyBorder="1" applyAlignment="1">
      <alignment horizontal="centerContinuous"/>
    </xf>
    <xf numFmtId="178" fontId="11" fillId="0" borderId="0" xfId="49" applyNumberFormat="1" applyFont="1" applyFill="1" applyBorder="1" applyAlignment="1">
      <alignment horizontal="centerContinuous"/>
    </xf>
    <xf numFmtId="0" fontId="10" fillId="0" borderId="0" xfId="49" applyFont="1" applyFill="1" applyBorder="1" applyAlignment="1">
      <alignment horizontal="left"/>
    </xf>
    <xf numFmtId="178" fontId="11" fillId="0" borderId="0" xfId="49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Continuous" vertical="center"/>
    </xf>
    <xf numFmtId="0" fontId="10" fillId="0" borderId="0" xfId="49" applyFont="1" applyFill="1" applyBorder="1" applyAlignment="1">
      <alignment horizontal="center"/>
    </xf>
    <xf numFmtId="0" fontId="10" fillId="0" borderId="0" xfId="49" applyFont="1" applyFill="1" applyBorder="1" applyAlignment="1">
      <alignment horizontal="right"/>
    </xf>
    <xf numFmtId="0" fontId="11" fillId="0" borderId="0" xfId="49" applyFont="1" applyFill="1"/>
    <xf numFmtId="0" fontId="38" fillId="0" borderId="0" xfId="49" applyFont="1" applyFill="1"/>
    <xf numFmtId="178" fontId="11" fillId="0" borderId="0" xfId="49" applyNumberFormat="1" applyFont="1" applyFill="1"/>
    <xf numFmtId="0" fontId="10" fillId="0" borderId="0" xfId="50" applyFont="1" applyFill="1"/>
    <xf numFmtId="0" fontId="38" fillId="0" borderId="0" xfId="50" applyFont="1" applyFill="1"/>
    <xf numFmtId="0" fontId="10" fillId="0" borderId="0" xfId="49" applyFont="1" applyFill="1" applyAlignment="1">
      <alignment horizontal="center"/>
    </xf>
    <xf numFmtId="0" fontId="11" fillId="0" borderId="0" xfId="50" applyFont="1" applyFill="1"/>
    <xf numFmtId="0" fontId="11" fillId="0" borderId="0" xfId="50" applyFont="1" applyFill="1" applyAlignment="1">
      <alignment horizontal="center"/>
    </xf>
    <xf numFmtId="179" fontId="11" fillId="0" borderId="0" xfId="2" applyNumberFormat="1" applyFont="1" applyFill="1"/>
    <xf numFmtId="0" fontId="11" fillId="0" borderId="0" xfId="4" applyFont="1" applyFill="1" applyAlignment="1">
      <alignment horizontal="center"/>
    </xf>
    <xf numFmtId="3" fontId="11" fillId="0" borderId="2" xfId="2" applyNumberFormat="1" applyFont="1" applyFill="1" applyBorder="1"/>
    <xf numFmtId="3" fontId="10" fillId="0" borderId="0" xfId="4" applyNumberFormat="1" applyFont="1" applyFill="1" applyAlignment="1">
      <alignment vertical="center"/>
    </xf>
    <xf numFmtId="3" fontId="10" fillId="0" borderId="2" xfId="4" applyNumberFormat="1" applyFont="1" applyFill="1" applyBorder="1" applyAlignment="1">
      <alignment vertical="center"/>
    </xf>
    <xf numFmtId="3" fontId="10" fillId="0" borderId="0" xfId="4" applyNumberFormat="1" applyFont="1" applyFill="1" applyBorder="1" applyAlignment="1">
      <alignment vertical="center"/>
    </xf>
    <xf numFmtId="3" fontId="11" fillId="0" borderId="0" xfId="2" applyNumberFormat="1" applyFont="1" applyFill="1"/>
    <xf numFmtId="3" fontId="11" fillId="0" borderId="2" xfId="1" applyNumberFormat="1" applyFont="1" applyFill="1" applyBorder="1"/>
    <xf numFmtId="3" fontId="11" fillId="0" borderId="0" xfId="1" applyNumberFormat="1" applyFont="1" applyFill="1" applyBorder="1"/>
    <xf numFmtId="3" fontId="12" fillId="0" borderId="0" xfId="4" applyNumberFormat="1" applyFont="1" applyFill="1" applyAlignment="1">
      <alignment horizontal="center"/>
    </xf>
    <xf numFmtId="3" fontId="12" fillId="0" borderId="0" xfId="2" applyNumberFormat="1" applyFont="1" applyFill="1" applyBorder="1"/>
    <xf numFmtId="0" fontId="11" fillId="0" borderId="0" xfId="2" applyNumberFormat="1" applyFont="1" applyFill="1" applyBorder="1" applyAlignment="1">
      <alignment horizontal="center"/>
    </xf>
    <xf numFmtId="165" fontId="0" fillId="0" borderId="0" xfId="0" applyNumberFormat="1"/>
    <xf numFmtId="3" fontId="5" fillId="0" borderId="0" xfId="0" applyNumberFormat="1" applyFont="1" applyFill="1"/>
    <xf numFmtId="0" fontId="11" fillId="0" borderId="0" xfId="4" applyFont="1" applyFill="1" applyAlignment="1">
      <alignment horizontal="center"/>
    </xf>
    <xf numFmtId="0" fontId="0" fillId="0" borderId="0" xfId="0" applyBorder="1"/>
    <xf numFmtId="0" fontId="11" fillId="0" borderId="0" xfId="4" applyFont="1" applyFill="1" applyAlignment="1">
      <alignment horizontal="center"/>
    </xf>
    <xf numFmtId="0" fontId="11" fillId="0" borderId="0" xfId="4" applyFont="1" applyFill="1" applyAlignment="1">
      <alignment horizontal="center"/>
    </xf>
    <xf numFmtId="49" fontId="0" fillId="0" borderId="0" xfId="0" applyNumberFormat="1"/>
    <xf numFmtId="3" fontId="10" fillId="0" borderId="0" xfId="2" applyNumberFormat="1" applyFont="1" applyFill="1" applyBorder="1"/>
    <xf numFmtId="3" fontId="15" fillId="0" borderId="0" xfId="2" applyNumberFormat="1" applyFont="1" applyFill="1" applyBorder="1"/>
    <xf numFmtId="165" fontId="11" fillId="0" borderId="0" xfId="0" applyNumberFormat="1" applyFont="1" applyFill="1"/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/>
    <xf numFmtId="180" fontId="10" fillId="0" borderId="0" xfId="0" applyNumberFormat="1" applyFont="1" applyFill="1"/>
    <xf numFmtId="180" fontId="10" fillId="0" borderId="20" xfId="0" applyNumberFormat="1" applyFont="1" applyFill="1" applyBorder="1" applyAlignment="1">
      <alignment horizontal="center"/>
    </xf>
    <xf numFmtId="167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horizontal="left"/>
    </xf>
    <xf numFmtId="18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left"/>
    </xf>
    <xf numFmtId="43" fontId="11" fillId="0" borderId="0" xfId="1" applyFont="1" applyFill="1" applyBorder="1"/>
    <xf numFmtId="180" fontId="11" fillId="0" borderId="0" xfId="0" applyNumberFormat="1" applyFont="1" applyFill="1" applyBorder="1" applyAlignment="1">
      <alignment horizontal="center"/>
    </xf>
    <xf numFmtId="180" fontId="11" fillId="0" borderId="0" xfId="0" applyNumberFormat="1" applyFont="1" applyFill="1" applyBorder="1" applyAlignment="1"/>
    <xf numFmtId="43" fontId="11" fillId="0" borderId="0" xfId="1" applyFont="1" applyFill="1" applyBorder="1" applyAlignment="1"/>
    <xf numFmtId="0" fontId="16" fillId="0" borderId="0" xfId="0" applyFont="1" applyFill="1"/>
    <xf numFmtId="167" fontId="10" fillId="0" borderId="0" xfId="0" applyNumberFormat="1" applyFont="1" applyFill="1" applyBorder="1" applyAlignment="1">
      <alignment horizontal="left"/>
    </xf>
    <xf numFmtId="180" fontId="10" fillId="0" borderId="5" xfId="0" applyNumberFormat="1" applyFont="1" applyFill="1" applyBorder="1"/>
    <xf numFmtId="180" fontId="10" fillId="0" borderId="0" xfId="0" applyNumberFormat="1" applyFont="1" applyFill="1" applyBorder="1"/>
    <xf numFmtId="0" fontId="43" fillId="0" borderId="0" xfId="0" applyFont="1" applyFill="1" applyBorder="1"/>
    <xf numFmtId="180" fontId="44" fillId="0" borderId="0" xfId="0" applyNumberFormat="1" applyFont="1" applyFill="1" applyBorder="1"/>
    <xf numFmtId="180" fontId="45" fillId="0" borderId="0" xfId="0" applyNumberFormat="1" applyFont="1" applyFill="1" applyBorder="1" applyAlignment="1">
      <alignment horizontal="center"/>
    </xf>
    <xf numFmtId="0" fontId="44" fillId="0" borderId="0" xfId="0" applyFont="1" applyFill="1"/>
    <xf numFmtId="18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shrinkToFit="1"/>
    </xf>
    <xf numFmtId="3" fontId="11" fillId="0" borderId="2" xfId="0" applyNumberFormat="1" applyFont="1" applyFill="1" applyBorder="1"/>
    <xf numFmtId="180" fontId="11" fillId="0" borderId="2" xfId="0" applyNumberFormat="1" applyFont="1" applyFill="1" applyBorder="1"/>
    <xf numFmtId="169" fontId="10" fillId="0" borderId="0" xfId="0" applyNumberFormat="1" applyFont="1" applyFill="1" applyBorder="1"/>
    <xf numFmtId="0" fontId="10" fillId="0" borderId="0" xfId="0" applyFont="1" applyFill="1" applyBorder="1"/>
    <xf numFmtId="180" fontId="10" fillId="0" borderId="0" xfId="0" applyNumberFormat="1" applyFont="1" applyFill="1" applyBorder="1" applyAlignment="1">
      <alignment horizontal="center"/>
    </xf>
    <xf numFmtId="167" fontId="46" fillId="0" borderId="0" xfId="0" applyNumberFormat="1" applyFont="1" applyFill="1" applyBorder="1" applyAlignment="1">
      <alignment horizontal="center" vertical="center" wrapText="1"/>
    </xf>
    <xf numFmtId="180" fontId="10" fillId="0" borderId="0" xfId="0" applyNumberFormat="1" applyFont="1" applyFill="1" applyBorder="1" applyAlignment="1">
      <alignment horizontal="center" vertical="center" wrapText="1"/>
    </xf>
    <xf numFmtId="180" fontId="10" fillId="0" borderId="2" xfId="0" applyNumberFormat="1" applyFont="1" applyFill="1" applyBorder="1" applyAlignment="1">
      <alignment horizontal="center" vertical="center" wrapText="1"/>
    </xf>
    <xf numFmtId="180" fontId="15" fillId="0" borderId="2" xfId="0" applyNumberFormat="1" applyFont="1" applyFill="1" applyBorder="1" applyAlignment="1">
      <alignment horizontal="center" vertical="center" wrapText="1"/>
    </xf>
    <xf numFmtId="180" fontId="15" fillId="0" borderId="0" xfId="0" applyNumberFormat="1" applyFont="1" applyFill="1" applyBorder="1" applyAlignment="1">
      <alignment horizontal="center" vertical="center" wrapText="1"/>
    </xf>
    <xf numFmtId="180" fontId="11" fillId="0" borderId="17" xfId="0" applyNumberFormat="1" applyFont="1" applyFill="1" applyBorder="1"/>
    <xf numFmtId="43" fontId="10" fillId="0" borderId="17" xfId="1" applyFont="1" applyFill="1" applyBorder="1" applyAlignment="1">
      <alignment horizontal="right"/>
    </xf>
    <xf numFmtId="43" fontId="11" fillId="0" borderId="17" xfId="1" applyFont="1" applyFill="1" applyBorder="1"/>
    <xf numFmtId="0" fontId="11" fillId="0" borderId="0" xfId="0" applyFont="1" applyFill="1" applyBorder="1" applyAlignment="1">
      <alignment horizontal="left"/>
    </xf>
    <xf numFmtId="43" fontId="10" fillId="0" borderId="0" xfId="1" applyFont="1" applyFill="1" applyBorder="1" applyAlignment="1">
      <alignment horizontal="right"/>
    </xf>
    <xf numFmtId="180" fontId="10" fillId="0" borderId="0" xfId="0" applyNumberFormat="1" applyFont="1" applyFill="1" applyBorder="1" applyAlignment="1">
      <alignment horizontal="right"/>
    </xf>
    <xf numFmtId="167" fontId="14" fillId="0" borderId="0" xfId="0" applyNumberFormat="1" applyFont="1" applyFill="1" applyAlignment="1">
      <alignment horizontal="center"/>
    </xf>
    <xf numFmtId="180" fontId="11" fillId="0" borderId="0" xfId="0" applyNumberFormat="1" applyFont="1" applyFill="1"/>
    <xf numFmtId="43" fontId="11" fillId="0" borderId="0" xfId="1" applyFont="1" applyFill="1" applyBorder="1" applyAlignment="1">
      <alignment horizontal="center"/>
    </xf>
    <xf numFmtId="180" fontId="10" fillId="0" borderId="0" xfId="0" applyNumberFormat="1" applyFont="1" applyFill="1" applyBorder="1" applyAlignment="1">
      <alignment horizontal="left"/>
    </xf>
    <xf numFmtId="180" fontId="10" fillId="0" borderId="4" xfId="0" applyNumberFormat="1" applyFont="1" applyFill="1" applyBorder="1" applyAlignment="1">
      <alignment horizontal="left"/>
    </xf>
    <xf numFmtId="180" fontId="10" fillId="0" borderId="4" xfId="0" applyNumberFormat="1" applyFont="1" applyFill="1" applyBorder="1"/>
    <xf numFmtId="0" fontId="10" fillId="0" borderId="4" xfId="0" applyFont="1" applyFill="1" applyBorder="1"/>
    <xf numFmtId="0" fontId="49" fillId="0" borderId="0" xfId="0" applyFont="1"/>
    <xf numFmtId="0" fontId="50" fillId="0" borderId="0" xfId="0" applyFont="1" applyFill="1" applyAlignment="1"/>
    <xf numFmtId="3" fontId="0" fillId="0" borderId="0" xfId="0" applyNumberFormat="1" applyBorder="1"/>
    <xf numFmtId="0" fontId="0" fillId="0" borderId="0" xfId="0"/>
    <xf numFmtId="0" fontId="11" fillId="0" borderId="0" xfId="4" applyFont="1" applyFill="1" applyAlignment="1">
      <alignment horizontal="center"/>
    </xf>
    <xf numFmtId="180" fontId="10" fillId="0" borderId="5" xfId="0" applyNumberFormat="1" applyFont="1" applyFill="1" applyBorder="1" applyAlignment="1">
      <alignment horizontal="center"/>
    </xf>
    <xf numFmtId="0" fontId="11" fillId="0" borderId="0" xfId="4" applyFont="1" applyFill="1" applyAlignment="1">
      <alignment horizontal="center"/>
    </xf>
    <xf numFmtId="14" fontId="11" fillId="0" borderId="0" xfId="4" applyNumberFormat="1" applyFont="1" applyFill="1"/>
    <xf numFmtId="0" fontId="11" fillId="0" borderId="0" xfId="4" applyFont="1" applyFill="1" applyAlignment="1">
      <alignment horizontal="center"/>
    </xf>
    <xf numFmtId="180" fontId="49" fillId="0" borderId="0" xfId="0" applyNumberFormat="1" applyFont="1"/>
    <xf numFmtId="0" fontId="10" fillId="0" borderId="0" xfId="4" applyFont="1" applyFill="1" applyAlignment="1">
      <alignment horizontal="left"/>
    </xf>
    <xf numFmtId="0" fontId="11" fillId="0" borderId="0" xfId="4" applyFont="1" applyFill="1" applyAlignment="1">
      <alignment horizontal="center"/>
    </xf>
    <xf numFmtId="165" fontId="3" fillId="0" borderId="0" xfId="0" applyNumberFormat="1" applyFont="1" applyFill="1" applyBorder="1"/>
    <xf numFmtId="0" fontId="11" fillId="0" borderId="0" xfId="4" applyFont="1" applyFill="1" applyAlignment="1">
      <alignment horizontal="center"/>
    </xf>
    <xf numFmtId="49" fontId="0" fillId="0" borderId="0" xfId="0" applyNumberFormat="1"/>
    <xf numFmtId="0" fontId="11" fillId="0" borderId="0" xfId="4" applyFont="1" applyFill="1" applyAlignment="1">
      <alignment horizontal="center"/>
    </xf>
    <xf numFmtId="164" fontId="0" fillId="0" borderId="0" xfId="0" applyNumberFormat="1"/>
    <xf numFmtId="49" fontId="4" fillId="0" borderId="0" xfId="0" applyNumberFormat="1" applyFont="1"/>
    <xf numFmtId="49" fontId="4" fillId="0" borderId="0" xfId="0" applyNumberFormat="1" applyFont="1" applyFill="1"/>
    <xf numFmtId="49" fontId="4" fillId="0" borderId="0" xfId="0" applyNumberFormat="1" applyFont="1" applyAlignment="1">
      <alignment horizontal="right"/>
    </xf>
    <xf numFmtId="0" fontId="0" fillId="0" borderId="0" xfId="0"/>
    <xf numFmtId="49" fontId="4" fillId="0" borderId="0" xfId="0" applyNumberFormat="1" applyFont="1" applyFill="1" applyAlignment="1">
      <alignment horizontal="right"/>
    </xf>
    <xf numFmtId="166" fontId="11" fillId="0" borderId="0" xfId="2" applyNumberFormat="1" applyFont="1" applyFill="1" applyBorder="1" applyAlignment="1">
      <alignment horizontal="right"/>
    </xf>
    <xf numFmtId="49" fontId="2" fillId="0" borderId="1" xfId="0" applyNumberFormat="1" applyFont="1" applyBorder="1"/>
    <xf numFmtId="3" fontId="4" fillId="0" borderId="0" xfId="0" applyNumberFormat="1" applyFont="1" applyFill="1"/>
    <xf numFmtId="164" fontId="0" fillId="0" borderId="1" xfId="0" applyNumberFormat="1" applyBorder="1"/>
    <xf numFmtId="3" fontId="4" fillId="0" borderId="2" xfId="0" applyNumberFormat="1" applyFont="1" applyFill="1" applyBorder="1"/>
    <xf numFmtId="49" fontId="0" fillId="0" borderId="1" xfId="0" applyNumberFormat="1" applyBorder="1"/>
    <xf numFmtId="0" fontId="2" fillId="0" borderId="1" xfId="0" applyFont="1" applyBorder="1" applyAlignment="1">
      <alignment vertical="center"/>
    </xf>
    <xf numFmtId="14" fontId="0" fillId="0" borderId="0" xfId="0" applyNumberFormat="1"/>
    <xf numFmtId="0" fontId="35" fillId="0" borderId="0" xfId="49" applyFont="1" applyFill="1" applyBorder="1" applyAlignment="1">
      <alignment horizontal="center" vertical="center"/>
    </xf>
    <xf numFmtId="0" fontId="35" fillId="0" borderId="0" xfId="49" applyFont="1" applyFill="1" applyBorder="1" applyAlignment="1">
      <alignment horizontal="center"/>
    </xf>
    <xf numFmtId="0" fontId="36" fillId="0" borderId="0" xfId="49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16" fontId="35" fillId="0" borderId="0" xfId="49" applyNumberFormat="1" applyFont="1" applyFill="1" applyBorder="1" applyAlignment="1">
      <alignment horizontal="center"/>
    </xf>
    <xf numFmtId="0" fontId="36" fillId="0" borderId="0" xfId="49" applyFont="1" applyFill="1" applyBorder="1" applyAlignment="1">
      <alignment horizontal="center"/>
    </xf>
    <xf numFmtId="0" fontId="11" fillId="0" borderId="0" xfId="50" applyFont="1" applyFill="1" applyAlignment="1">
      <alignment horizontal="justify" vertical="distributed" wrapText="1"/>
    </xf>
    <xf numFmtId="0" fontId="11" fillId="0" borderId="0" xfId="50" applyFont="1" applyFill="1" applyAlignment="1">
      <alignment horizontal="left" wrapText="1"/>
    </xf>
    <xf numFmtId="0" fontId="4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16" fontId="11" fillId="0" borderId="0" xfId="4" applyNumberFormat="1" applyFont="1" applyFill="1" applyAlignment="1">
      <alignment horizontal="center"/>
    </xf>
    <xf numFmtId="0" fontId="11" fillId="0" borderId="0" xfId="4" applyFont="1" applyFill="1" applyAlignment="1">
      <alignment horizontal="center"/>
    </xf>
    <xf numFmtId="0" fontId="10" fillId="0" borderId="0" xfId="4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14" fontId="50" fillId="0" borderId="0" xfId="0" applyNumberFormat="1" applyFont="1" applyFill="1" applyAlignment="1">
      <alignment horizontal="left"/>
    </xf>
    <xf numFmtId="180" fontId="10" fillId="0" borderId="16" xfId="0" applyNumberFormat="1" applyFont="1" applyFill="1" applyBorder="1" applyAlignment="1">
      <alignment horizontal="center"/>
    </xf>
    <xf numFmtId="180" fontId="10" fillId="0" borderId="17" xfId="0" applyNumberFormat="1" applyFont="1" applyFill="1" applyBorder="1" applyAlignment="1">
      <alignment horizontal="center"/>
    </xf>
    <xf numFmtId="180" fontId="10" fillId="0" borderId="18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0" fillId="0" borderId="1" xfId="0" applyNumberFormat="1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4" fillId="0" borderId="0" xfId="0" applyFont="1" applyFill="1"/>
    <xf numFmtId="3" fontId="4" fillId="0" borderId="0" xfId="0" applyNumberFormat="1" applyFont="1" applyFill="1" applyBorder="1"/>
    <xf numFmtId="180" fontId="10" fillId="0" borderId="19" xfId="0" applyNumberFormat="1" applyFont="1" applyFill="1" applyBorder="1" applyAlignment="1">
      <alignment horizontal="center"/>
    </xf>
    <xf numFmtId="180" fontId="10" fillId="0" borderId="5" xfId="0" applyNumberFormat="1" applyFont="1" applyFill="1" applyBorder="1" applyAlignment="1">
      <alignment horizontal="center"/>
    </xf>
    <xf numFmtId="0" fontId="49" fillId="0" borderId="0" xfId="0" applyFont="1" applyFill="1"/>
  </cellXfs>
  <cellStyles count="59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1 2" xfId="53" xr:uid="{00000000-0005-0000-0000-000035000000}"/>
    <cellStyle name="60% - Énfasis2" xfId="31" builtinId="36" customBuiltin="1"/>
    <cellStyle name="60% - Énfasis2 2" xfId="54" xr:uid="{00000000-0005-0000-0000-000036000000}"/>
    <cellStyle name="60% - Énfasis3" xfId="35" builtinId="40" customBuiltin="1"/>
    <cellStyle name="60% - Énfasis3 2" xfId="55" xr:uid="{00000000-0005-0000-0000-000037000000}"/>
    <cellStyle name="60% - Énfasis4" xfId="39" builtinId="44" customBuiltin="1"/>
    <cellStyle name="60% - Énfasis4 2" xfId="56" xr:uid="{00000000-0005-0000-0000-000038000000}"/>
    <cellStyle name="60% - Énfasis5" xfId="43" builtinId="48" customBuiltin="1"/>
    <cellStyle name="60% - Énfasis5 2" xfId="57" xr:uid="{00000000-0005-0000-0000-000039000000}"/>
    <cellStyle name="60% - Énfasis6" xfId="47" builtinId="52" customBuiltin="1"/>
    <cellStyle name="60% - Énfasis6 2" xfId="58" xr:uid="{00000000-0005-0000-0000-00003A000000}"/>
    <cellStyle name="Bueno" xfId="12" builtinId="26" customBuiltin="1"/>
    <cellStyle name="Cálculo" xfId="17" builtinId="22" customBuiltin="1"/>
    <cellStyle name="Celda de comprobación" xfId="19" builtinId="23" customBuiltin="1"/>
    <cellStyle name="Celda vinculada" xfId="18" builtinId="24" customBuiltin="1"/>
    <cellStyle name="Encabezado 1" xfId="8" builtinId="16" customBuiltin="1"/>
    <cellStyle name="Encabezado 4" xfId="11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5" builtinId="20" customBuiltin="1"/>
    <cellStyle name="Incorrecto" xfId="13" builtinId="27" customBuiltin="1"/>
    <cellStyle name="Millares" xfId="1" builtinId="3"/>
    <cellStyle name="Millares [0]" xfId="2" builtinId="6"/>
    <cellStyle name="Neutral" xfId="14" builtinId="28" customBuiltin="1"/>
    <cellStyle name="Neutral 2" xfId="52" xr:uid="{00000000-0005-0000-0000-00003B000000}"/>
    <cellStyle name="Normal" xfId="0" builtinId="0"/>
    <cellStyle name="Normal 2" xfId="5" xr:uid="{48A7C90D-4FFD-4957-91D5-09098F1DB635}"/>
    <cellStyle name="Normal_Análisis Octubre 2008" xfId="48" xr:uid="{BD4E8BBA-0654-4141-A29A-6B18531C6ADF}"/>
    <cellStyle name="Normal_Dap junio 2008" xfId="4" xr:uid="{F3BC9B60-9010-4CA6-8099-B7FD8852E91C}"/>
    <cellStyle name="Normal_Formato de informe contables _Bce. EERR" xfId="49" xr:uid="{EEF9586F-B379-43A3-813B-9CC018A76E6A}"/>
    <cellStyle name="Normal_Hoja3" xfId="3" xr:uid="{70F11047-1169-4BFC-863B-9D13F127DE5B}"/>
    <cellStyle name="Normal_Libro3" xfId="50" xr:uid="{140C893F-7BC3-48DD-945A-EA2EDEE8E9BB}"/>
    <cellStyle name="Notas" xfId="21" builtinId="10" customBuiltin="1"/>
    <cellStyle name="Porcentaje" xfId="6" builtinId="5"/>
    <cellStyle name="Salida" xfId="16" builtinId="21" customBuiltin="1"/>
    <cellStyle name="Texto de advertencia" xfId="20" builtinId="11" customBuiltin="1"/>
    <cellStyle name="Texto explicativo" xfId="22" builtinId="53" customBuiltin="1"/>
    <cellStyle name="Título" xfId="7" builtinId="15" customBuiltin="1"/>
    <cellStyle name="Título 2" xfId="9" builtinId="17" customBuiltin="1"/>
    <cellStyle name="Título 3" xfId="10" builtinId="18" customBuiltin="1"/>
    <cellStyle name="Título 4" xfId="51" xr:uid="{00000000-0005-0000-0000-00003C000000}"/>
    <cellStyle name="Total" xfId="23" builtinId="25" customBuiltin="1"/>
  </cellStyles>
  <dxfs count="0"/>
  <tableStyles count="0" defaultTableStyle="TableStyleMedium2" defaultPivotStyle="PivotStyleLight16"/>
  <colors>
    <mruColors>
      <color rgb="FFFFCCFF"/>
      <color rgb="FFFF99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6721-B3FC-4D8B-BA1C-D0AC0EBBBD09}">
  <dimension ref="A16:J85"/>
  <sheetViews>
    <sheetView workbookViewId="0">
      <selection activeCell="A21" sqref="A21"/>
    </sheetView>
  </sheetViews>
  <sheetFormatPr baseColWidth="10" defaultRowHeight="12" x14ac:dyDescent="0.2"/>
  <cols>
    <col min="1" max="1" width="4.42578125" style="119" customWidth="1"/>
    <col min="2" max="2" width="14.28515625" style="119" customWidth="1"/>
    <col min="3" max="3" width="12.7109375" style="119" customWidth="1"/>
    <col min="4" max="4" width="11.42578125" style="119"/>
    <col min="5" max="6" width="12.28515625" style="120" bestFit="1" customWidth="1"/>
    <col min="7" max="7" width="26.5703125" style="121" customWidth="1"/>
    <col min="8" max="8" width="11.42578125" style="119"/>
    <col min="9" max="9" width="9" style="119" customWidth="1"/>
    <col min="10" max="10" width="4.7109375" style="119" customWidth="1"/>
    <col min="11" max="16384" width="11.42578125" style="119"/>
  </cols>
  <sheetData>
    <row r="16" spans="1:10" ht="12.75" x14ac:dyDescent="0.2">
      <c r="A16" s="238" t="s">
        <v>212</v>
      </c>
      <c r="B16" s="238"/>
      <c r="C16" s="238"/>
      <c r="D16" s="238"/>
      <c r="E16" s="238"/>
      <c r="F16" s="238"/>
      <c r="G16" s="238"/>
      <c r="H16" s="118"/>
      <c r="I16" s="118"/>
      <c r="J16" s="118"/>
    </row>
    <row r="17" spans="1:10" ht="8.25" customHeight="1" x14ac:dyDescent="0.2"/>
    <row r="18" spans="1:10" ht="18.75" x14ac:dyDescent="0.3">
      <c r="A18" s="239" t="s">
        <v>62</v>
      </c>
      <c r="B18" s="240"/>
      <c r="C18" s="240"/>
      <c r="D18" s="240"/>
      <c r="E18" s="240"/>
      <c r="F18" s="240"/>
      <c r="G18" s="240"/>
      <c r="H18" s="118"/>
      <c r="I18" s="118"/>
      <c r="J18" s="118"/>
    </row>
    <row r="19" spans="1:10" x14ac:dyDescent="0.2">
      <c r="A19" s="122"/>
      <c r="B19" s="118"/>
      <c r="C19" s="118"/>
      <c r="D19" s="118"/>
      <c r="E19" s="123"/>
      <c r="F19" s="123"/>
      <c r="G19" s="118"/>
      <c r="H19" s="118"/>
      <c r="I19" s="118"/>
      <c r="J19" s="118"/>
    </row>
    <row r="20" spans="1:10" ht="12.75" x14ac:dyDescent="0.2">
      <c r="A20" s="241" t="s">
        <v>230</v>
      </c>
      <c r="B20" s="238"/>
      <c r="C20" s="238"/>
      <c r="D20" s="238"/>
      <c r="E20" s="238"/>
      <c r="F20" s="238"/>
      <c r="G20" s="238"/>
      <c r="H20" s="118"/>
      <c r="I20" s="118"/>
      <c r="J20" s="118"/>
    </row>
    <row r="21" spans="1:10" x14ac:dyDescent="0.2">
      <c r="C21" s="124"/>
      <c r="D21" s="124"/>
    </row>
    <row r="35" spans="1:10" x14ac:dyDescent="0.2">
      <c r="F35" s="125"/>
    </row>
    <row r="46" spans="1:10" ht="12.75" x14ac:dyDescent="0.2">
      <c r="A46" s="238" t="s">
        <v>212</v>
      </c>
      <c r="B46" s="238"/>
      <c r="C46" s="238"/>
      <c r="D46" s="238"/>
      <c r="E46" s="238"/>
      <c r="F46" s="238"/>
      <c r="G46" s="238"/>
      <c r="H46" s="118"/>
      <c r="I46" s="118"/>
      <c r="J46" s="118"/>
    </row>
    <row r="48" spans="1:10" ht="18.75" x14ac:dyDescent="0.3">
      <c r="A48" s="242" t="s">
        <v>62</v>
      </c>
      <c r="B48" s="242"/>
      <c r="C48" s="242"/>
      <c r="D48" s="242"/>
      <c r="E48" s="242"/>
      <c r="F48" s="242"/>
      <c r="G48" s="242"/>
      <c r="H48" s="126"/>
      <c r="I48" s="118"/>
      <c r="J48" s="118"/>
    </row>
    <row r="49" spans="1:10" x14ac:dyDescent="0.2">
      <c r="A49" s="118"/>
      <c r="B49" s="118"/>
      <c r="C49" s="122"/>
      <c r="D49" s="118"/>
      <c r="E49" s="118"/>
      <c r="F49" s="118"/>
      <c r="G49" s="118"/>
      <c r="H49" s="118"/>
      <c r="I49" s="118"/>
      <c r="J49" s="118"/>
    </row>
    <row r="50" spans="1:10" ht="12.75" x14ac:dyDescent="0.2">
      <c r="A50" s="237" t="s">
        <v>64</v>
      </c>
      <c r="B50" s="237"/>
      <c r="C50" s="237"/>
      <c r="D50" s="237"/>
      <c r="E50" s="237"/>
      <c r="F50" s="237"/>
      <c r="G50" s="237"/>
      <c r="H50" s="126"/>
      <c r="I50" s="118"/>
      <c r="J50" s="118"/>
    </row>
    <row r="59" spans="1:10" x14ac:dyDescent="0.2">
      <c r="C59" s="124" t="s">
        <v>213</v>
      </c>
      <c r="D59" s="127"/>
      <c r="F59" s="128" t="s">
        <v>214</v>
      </c>
    </row>
    <row r="60" spans="1:10" x14ac:dyDescent="0.2">
      <c r="F60" s="121"/>
      <c r="G60" s="119"/>
    </row>
    <row r="61" spans="1:10" x14ac:dyDescent="0.2">
      <c r="C61" s="119" t="s">
        <v>215</v>
      </c>
      <c r="F61" s="120">
        <v>3</v>
      </c>
      <c r="G61" s="119"/>
    </row>
    <row r="62" spans="1:10" x14ac:dyDescent="0.2">
      <c r="C62" s="119" t="s">
        <v>216</v>
      </c>
      <c r="F62" s="120">
        <v>4</v>
      </c>
      <c r="G62" s="119"/>
    </row>
    <row r="63" spans="1:10" x14ac:dyDescent="0.2">
      <c r="C63" s="119" t="s">
        <v>217</v>
      </c>
      <c r="F63" s="120">
        <v>5</v>
      </c>
      <c r="G63" s="119"/>
    </row>
    <row r="64" spans="1:10" x14ac:dyDescent="0.2">
      <c r="C64" s="119" t="s">
        <v>218</v>
      </c>
      <c r="F64" s="120">
        <v>6</v>
      </c>
      <c r="G64" s="119"/>
    </row>
    <row r="65" spans="3:7" x14ac:dyDescent="0.2">
      <c r="C65" s="119" t="s">
        <v>219</v>
      </c>
      <c r="F65" s="120">
        <v>8</v>
      </c>
      <c r="G65" s="119"/>
    </row>
    <row r="66" spans="3:7" x14ac:dyDescent="0.2">
      <c r="C66" s="119" t="s">
        <v>220</v>
      </c>
      <c r="F66" s="120">
        <v>12</v>
      </c>
    </row>
    <row r="67" spans="3:7" x14ac:dyDescent="0.2">
      <c r="C67" s="119" t="s">
        <v>221</v>
      </c>
      <c r="F67" s="120">
        <v>13</v>
      </c>
    </row>
    <row r="68" spans="3:7" x14ac:dyDescent="0.2">
      <c r="C68" s="119" t="s">
        <v>222</v>
      </c>
      <c r="F68" s="120">
        <v>14</v>
      </c>
    </row>
    <row r="70" spans="3:7" x14ac:dyDescent="0.2">
      <c r="E70" s="119"/>
    </row>
    <row r="71" spans="3:7" x14ac:dyDescent="0.2">
      <c r="E71" s="119"/>
    </row>
    <row r="72" spans="3:7" x14ac:dyDescent="0.2">
      <c r="E72" s="119"/>
    </row>
    <row r="73" spans="3:7" x14ac:dyDescent="0.2">
      <c r="E73" s="119"/>
    </row>
    <row r="74" spans="3:7" x14ac:dyDescent="0.2">
      <c r="E74" s="119"/>
    </row>
    <row r="75" spans="3:7" x14ac:dyDescent="0.2">
      <c r="E75" s="119"/>
    </row>
    <row r="76" spans="3:7" x14ac:dyDescent="0.2">
      <c r="E76" s="119"/>
    </row>
    <row r="77" spans="3:7" x14ac:dyDescent="0.2">
      <c r="E77" s="119"/>
    </row>
    <row r="78" spans="3:7" x14ac:dyDescent="0.2">
      <c r="E78" s="119"/>
    </row>
    <row r="79" spans="3:7" x14ac:dyDescent="0.2">
      <c r="E79" s="119"/>
    </row>
    <row r="80" spans="3:7" x14ac:dyDescent="0.2">
      <c r="E80" s="119"/>
    </row>
    <row r="81" spans="5:5" x14ac:dyDescent="0.2">
      <c r="E81" s="119"/>
    </row>
    <row r="82" spans="5:5" x14ac:dyDescent="0.2">
      <c r="E82" s="119"/>
    </row>
    <row r="83" spans="5:5" x14ac:dyDescent="0.2">
      <c r="E83" s="119"/>
    </row>
    <row r="84" spans="5:5" x14ac:dyDescent="0.2">
      <c r="E84" s="119"/>
    </row>
    <row r="85" spans="5:5" x14ac:dyDescent="0.2">
      <c r="E85" s="119"/>
    </row>
  </sheetData>
  <mergeCells count="6">
    <mergeCell ref="A50:G50"/>
    <mergeCell ref="A16:G16"/>
    <mergeCell ref="A18:G18"/>
    <mergeCell ref="A20:G20"/>
    <mergeCell ref="A46:G46"/>
    <mergeCell ref="A48:G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24CE3-92A4-47AD-9811-4C2500A7EF80}">
  <dimension ref="A3:G15"/>
  <sheetViews>
    <sheetView tabSelected="1" workbookViewId="0">
      <selection activeCell="C13" sqref="C13"/>
    </sheetView>
  </sheetViews>
  <sheetFormatPr baseColWidth="10" defaultRowHeight="15" x14ac:dyDescent="0.25"/>
  <cols>
    <col min="1" max="1" width="18.7109375" bestFit="1" customWidth="1"/>
  </cols>
  <sheetData>
    <row r="3" spans="1:7" x14ac:dyDescent="0.25">
      <c r="A3" s="130" t="s">
        <v>223</v>
      </c>
      <c r="B3" s="129"/>
      <c r="C3" s="129"/>
      <c r="D3" s="129"/>
      <c r="E3" s="131"/>
      <c r="F3" s="120"/>
      <c r="G3" s="106"/>
    </row>
    <row r="4" spans="1:7" x14ac:dyDescent="0.25">
      <c r="A4" s="132"/>
      <c r="B4" s="129"/>
      <c r="C4" s="129"/>
      <c r="D4" s="129"/>
      <c r="E4" s="131"/>
      <c r="F4" s="120"/>
      <c r="G4" s="106"/>
    </row>
    <row r="5" spans="1:7" x14ac:dyDescent="0.25">
      <c r="A5" s="133" t="s">
        <v>224</v>
      </c>
      <c r="B5" s="129"/>
      <c r="C5" s="129"/>
      <c r="D5" s="129"/>
      <c r="E5" s="131"/>
      <c r="F5" s="120"/>
      <c r="G5" s="106"/>
    </row>
    <row r="6" spans="1:7" x14ac:dyDescent="0.25">
      <c r="A6" s="132"/>
      <c r="B6" s="129"/>
      <c r="C6" s="129"/>
      <c r="D6" s="129"/>
      <c r="E6" s="131"/>
      <c r="F6" s="120"/>
      <c r="G6" s="106"/>
    </row>
    <row r="7" spans="1:7" x14ac:dyDescent="0.25">
      <c r="A7" s="243" t="s">
        <v>225</v>
      </c>
      <c r="B7" s="243"/>
      <c r="C7" s="243"/>
      <c r="D7" s="243"/>
      <c r="E7" s="243"/>
      <c r="F7" s="243"/>
      <c r="G7" s="106"/>
    </row>
    <row r="8" spans="1:7" x14ac:dyDescent="0.25">
      <c r="A8" s="244"/>
      <c r="B8" s="244"/>
      <c r="C8" s="244"/>
      <c r="D8" s="244"/>
      <c r="E8" s="131"/>
      <c r="F8" s="120"/>
      <c r="G8" s="106"/>
    </row>
    <row r="9" spans="1:7" x14ac:dyDescent="0.25">
      <c r="A9" s="129"/>
      <c r="B9" s="129"/>
      <c r="C9" s="134" t="s">
        <v>65</v>
      </c>
      <c r="D9" s="129"/>
      <c r="E9" s="131"/>
      <c r="F9" s="120"/>
      <c r="G9" s="106"/>
    </row>
    <row r="10" spans="1:7" x14ac:dyDescent="0.25">
      <c r="A10" s="129"/>
      <c r="B10" s="129"/>
      <c r="C10" s="129"/>
      <c r="D10" s="135"/>
      <c r="E10" s="131"/>
      <c r="F10" s="120"/>
      <c r="G10" s="106"/>
    </row>
    <row r="11" spans="1:7" x14ac:dyDescent="0.25">
      <c r="A11" s="135" t="s">
        <v>226</v>
      </c>
      <c r="B11" s="136" t="s">
        <v>227</v>
      </c>
      <c r="C11" s="137">
        <v>27565.79</v>
      </c>
      <c r="D11" s="135"/>
      <c r="E11" s="131"/>
      <c r="F11" s="120"/>
      <c r="G11" s="106"/>
    </row>
    <row r="12" spans="1:7" x14ac:dyDescent="0.25">
      <c r="A12" s="135" t="s">
        <v>228</v>
      </c>
      <c r="B12" s="136" t="s">
        <v>229</v>
      </c>
      <c r="C12" s="137">
        <v>694.77</v>
      </c>
      <c r="D12" s="135"/>
      <c r="E12" s="131"/>
      <c r="F12" s="120"/>
      <c r="G12" s="106"/>
    </row>
    <row r="13" spans="1:7" x14ac:dyDescent="0.25">
      <c r="A13" s="129"/>
      <c r="B13" s="129"/>
      <c r="C13" s="129"/>
      <c r="D13" s="129"/>
      <c r="E13" s="131"/>
      <c r="F13" s="120"/>
      <c r="G13" s="106"/>
    </row>
    <row r="14" spans="1:7" x14ac:dyDescent="0.25">
      <c r="A14" s="106"/>
      <c r="B14" s="106"/>
      <c r="C14" s="106"/>
      <c r="D14" s="106"/>
      <c r="E14" s="106"/>
      <c r="F14" s="106"/>
      <c r="G14" s="106"/>
    </row>
    <row r="15" spans="1:7" x14ac:dyDescent="0.25">
      <c r="A15" s="106"/>
      <c r="B15" s="106"/>
      <c r="C15" s="106"/>
      <c r="D15" s="106"/>
      <c r="E15" s="106"/>
      <c r="F15" s="106"/>
      <c r="G15" s="106"/>
    </row>
  </sheetData>
  <mergeCells count="2">
    <mergeCell ref="A7:F7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EDF6-D255-4D87-A327-11272D93AEF2}">
  <dimension ref="A1:X86"/>
  <sheetViews>
    <sheetView topLeftCell="A49" workbookViewId="0">
      <selection activeCell="J58" sqref="J58"/>
    </sheetView>
  </sheetViews>
  <sheetFormatPr baseColWidth="10" defaultRowHeight="15" x14ac:dyDescent="0.25"/>
  <cols>
    <col min="1" max="1" width="61.28515625" bestFit="1" customWidth="1"/>
    <col min="2" max="3" width="13.42578125" bestFit="1" customWidth="1"/>
    <col min="4" max="5" width="11.85546875" bestFit="1" customWidth="1"/>
    <col min="6" max="7" width="10.85546875" bestFit="1" customWidth="1"/>
    <col min="8" max="9" width="11.85546875" bestFit="1" customWidth="1"/>
  </cols>
  <sheetData>
    <row r="1" spans="1:24" x14ac:dyDescent="0.25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2" spans="1:24" x14ac:dyDescent="0.25">
      <c r="A2" s="227" t="s">
        <v>1</v>
      </c>
      <c r="B2" s="227"/>
      <c r="C2" s="227"/>
      <c r="D2" s="227"/>
      <c r="E2" s="227"/>
      <c r="F2" s="227"/>
      <c r="G2" s="227"/>
      <c r="H2" s="227"/>
      <c r="I2" s="227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4" x14ac:dyDescent="0.25">
      <c r="A3" s="227" t="s">
        <v>2</v>
      </c>
      <c r="B3" s="227"/>
      <c r="C3" s="227"/>
      <c r="D3" s="227"/>
      <c r="E3" s="227"/>
      <c r="F3" s="227"/>
      <c r="G3" s="227"/>
      <c r="H3" s="227"/>
      <c r="I3" s="227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</row>
    <row r="4" spans="1:24" x14ac:dyDescent="0.25">
      <c r="A4" s="227" t="s">
        <v>3</v>
      </c>
      <c r="B4" s="227"/>
      <c r="C4" s="227"/>
      <c r="D4" s="227"/>
      <c r="E4" s="227"/>
      <c r="F4" s="227"/>
      <c r="G4" s="227"/>
      <c r="H4" s="227"/>
      <c r="I4" s="227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1:24" x14ac:dyDescent="0.25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</row>
    <row r="6" spans="1:24" x14ac:dyDescent="0.25">
      <c r="A6" s="227" t="s">
        <v>4</v>
      </c>
      <c r="B6" s="227"/>
      <c r="C6" s="227"/>
      <c r="D6" s="227"/>
      <c r="E6" s="227"/>
      <c r="F6" s="227"/>
      <c r="G6" s="227"/>
      <c r="H6" s="227" t="s">
        <v>5</v>
      </c>
      <c r="I6" s="236">
        <v>43487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</row>
    <row r="7" spans="1:24" x14ac:dyDescent="0.25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24" ht="15.75" x14ac:dyDescent="0.25">
      <c r="A8" s="245" t="s">
        <v>6</v>
      </c>
      <c r="B8" s="245"/>
      <c r="C8" s="245"/>
      <c r="D8" s="245"/>
      <c r="E8" s="245"/>
      <c r="F8" s="245"/>
      <c r="G8" s="245"/>
      <c r="H8" s="245"/>
      <c r="I8" s="245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</row>
    <row r="9" spans="1:24" x14ac:dyDescent="0.25">
      <c r="A9" s="247" t="s">
        <v>7</v>
      </c>
      <c r="B9" s="247"/>
      <c r="C9" s="247"/>
      <c r="D9" s="247"/>
      <c r="E9" s="247"/>
      <c r="F9" s="247"/>
      <c r="G9" s="247"/>
      <c r="H9" s="247"/>
      <c r="I9" s="247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</row>
    <row r="10" spans="1:24" x14ac:dyDescent="0.25">
      <c r="A10" s="247" t="s">
        <v>420</v>
      </c>
      <c r="B10" s="247"/>
      <c r="C10" s="247"/>
      <c r="D10" s="247"/>
      <c r="E10" s="247"/>
      <c r="F10" s="247"/>
      <c r="G10" s="247"/>
      <c r="H10" s="247"/>
      <c r="I10" s="247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pans="1:24" x14ac:dyDescent="0.2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spans="1:24" x14ac:dyDescent="0.25">
      <c r="A12" s="235" t="s">
        <v>8</v>
      </c>
      <c r="B12" s="246" t="s">
        <v>9</v>
      </c>
      <c r="C12" s="246"/>
      <c r="D12" s="246" t="s">
        <v>10</v>
      </c>
      <c r="E12" s="246"/>
      <c r="F12" s="246" t="s">
        <v>11</v>
      </c>
      <c r="G12" s="246"/>
      <c r="H12" s="246" t="s">
        <v>12</v>
      </c>
      <c r="I12" s="246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spans="1:24" x14ac:dyDescent="0.25">
      <c r="A13" s="234"/>
      <c r="B13" s="232" t="s">
        <v>13</v>
      </c>
      <c r="C13" s="232" t="s">
        <v>14</v>
      </c>
      <c r="D13" s="232" t="s">
        <v>15</v>
      </c>
      <c r="E13" s="232" t="s">
        <v>16</v>
      </c>
      <c r="F13" s="232" t="s">
        <v>17</v>
      </c>
      <c r="G13" s="232" t="s">
        <v>18</v>
      </c>
      <c r="H13" s="232" t="s">
        <v>19</v>
      </c>
      <c r="I13" s="232" t="s">
        <v>20</v>
      </c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spans="1:24" x14ac:dyDescent="0.25">
      <c r="A14" s="234" t="s">
        <v>21</v>
      </c>
      <c r="B14" s="232">
        <v>239025693</v>
      </c>
      <c r="C14" s="232">
        <v>221131062</v>
      </c>
      <c r="D14" s="232">
        <v>17894631</v>
      </c>
      <c r="E14" s="232">
        <v>0</v>
      </c>
      <c r="F14" s="232">
        <v>17894631</v>
      </c>
      <c r="G14" s="232">
        <v>0</v>
      </c>
      <c r="H14" s="232">
        <v>0</v>
      </c>
      <c r="I14" s="232">
        <v>0</v>
      </c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spans="1:24" x14ac:dyDescent="0.25">
      <c r="A15" s="234" t="s">
        <v>387</v>
      </c>
      <c r="B15" s="232">
        <v>20303428</v>
      </c>
      <c r="C15" s="232">
        <v>15512110</v>
      </c>
      <c r="D15" s="232">
        <v>4791318</v>
      </c>
      <c r="E15" s="232">
        <v>0</v>
      </c>
      <c r="F15" s="232">
        <v>4791318</v>
      </c>
      <c r="G15" s="232">
        <v>0</v>
      </c>
      <c r="H15" s="232">
        <v>0</v>
      </c>
      <c r="I15" s="232">
        <v>0</v>
      </c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spans="1:24" x14ac:dyDescent="0.25">
      <c r="A16" s="234" t="s">
        <v>22</v>
      </c>
      <c r="B16" s="232">
        <v>261449277</v>
      </c>
      <c r="C16" s="232">
        <v>217585736</v>
      </c>
      <c r="D16" s="232">
        <v>43863541</v>
      </c>
      <c r="E16" s="232">
        <v>0</v>
      </c>
      <c r="F16" s="232">
        <v>43863541</v>
      </c>
      <c r="G16" s="232">
        <v>0</v>
      </c>
      <c r="H16" s="232">
        <v>0</v>
      </c>
      <c r="I16" s="232">
        <v>0</v>
      </c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spans="1:24" x14ac:dyDescent="0.25">
      <c r="A17" s="234" t="s">
        <v>23</v>
      </c>
      <c r="B17" s="232">
        <v>0</v>
      </c>
      <c r="C17" s="232">
        <v>2330204</v>
      </c>
      <c r="D17" s="232">
        <v>0</v>
      </c>
      <c r="E17" s="232">
        <v>2330204</v>
      </c>
      <c r="F17" s="232">
        <v>0</v>
      </c>
      <c r="G17" s="232">
        <v>2330204</v>
      </c>
      <c r="H17" s="232">
        <v>0</v>
      </c>
      <c r="I17" s="232">
        <v>0</v>
      </c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spans="1:24" x14ac:dyDescent="0.25">
      <c r="A18" s="234" t="s">
        <v>231</v>
      </c>
      <c r="B18" s="232">
        <v>15934588</v>
      </c>
      <c r="C18" s="232">
        <v>14830583</v>
      </c>
      <c r="D18" s="232">
        <v>1104005</v>
      </c>
      <c r="E18" s="232">
        <v>0</v>
      </c>
      <c r="F18" s="232">
        <v>1104005</v>
      </c>
      <c r="G18" s="232">
        <v>0</v>
      </c>
      <c r="H18" s="232">
        <v>0</v>
      </c>
      <c r="I18" s="232">
        <v>0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spans="1:24" x14ac:dyDescent="0.25">
      <c r="A19" s="234" t="s">
        <v>388</v>
      </c>
      <c r="B19" s="232">
        <v>464654</v>
      </c>
      <c r="C19" s="232">
        <v>0</v>
      </c>
      <c r="D19" s="232">
        <v>464654</v>
      </c>
      <c r="E19" s="232">
        <v>0</v>
      </c>
      <c r="F19" s="232">
        <v>464654</v>
      </c>
      <c r="G19" s="232">
        <v>0</v>
      </c>
      <c r="H19" s="232">
        <v>0</v>
      </c>
      <c r="I19" s="232">
        <v>0</v>
      </c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spans="1:24" x14ac:dyDescent="0.25">
      <c r="A20" s="234" t="s">
        <v>263</v>
      </c>
      <c r="B20" s="232">
        <v>288889</v>
      </c>
      <c r="C20" s="232">
        <v>288889</v>
      </c>
      <c r="D20" s="232">
        <v>0</v>
      </c>
      <c r="E20" s="232">
        <v>0</v>
      </c>
      <c r="F20" s="232">
        <v>0</v>
      </c>
      <c r="G20" s="232">
        <v>0</v>
      </c>
      <c r="H20" s="232">
        <v>0</v>
      </c>
      <c r="I20" s="232">
        <v>0</v>
      </c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spans="1:24" x14ac:dyDescent="0.25">
      <c r="A21" s="234" t="s">
        <v>182</v>
      </c>
      <c r="B21" s="232">
        <v>1222505</v>
      </c>
      <c r="C21" s="232">
        <v>1222505</v>
      </c>
      <c r="D21" s="232">
        <v>0</v>
      </c>
      <c r="E21" s="232">
        <v>0</v>
      </c>
      <c r="F21" s="232">
        <v>0</v>
      </c>
      <c r="G21" s="232">
        <v>0</v>
      </c>
      <c r="H21" s="232">
        <v>0</v>
      </c>
      <c r="I21" s="232">
        <v>0</v>
      </c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spans="1:24" x14ac:dyDescent="0.25">
      <c r="A22" s="234" t="s">
        <v>24</v>
      </c>
      <c r="B22" s="232">
        <v>1755868</v>
      </c>
      <c r="C22" s="232">
        <v>0</v>
      </c>
      <c r="D22" s="232">
        <v>1755868</v>
      </c>
      <c r="E22" s="232">
        <v>0</v>
      </c>
      <c r="F22" s="232">
        <v>1755868</v>
      </c>
      <c r="G22" s="232">
        <v>0</v>
      </c>
      <c r="H22" s="232">
        <v>0</v>
      </c>
      <c r="I22" s="232">
        <v>0</v>
      </c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spans="1:24" x14ac:dyDescent="0.25">
      <c r="A23" s="234" t="s">
        <v>261</v>
      </c>
      <c r="B23" s="232">
        <v>803840</v>
      </c>
      <c r="C23" s="232">
        <v>803840</v>
      </c>
      <c r="D23" s="232">
        <v>0</v>
      </c>
      <c r="E23" s="232">
        <v>0</v>
      </c>
      <c r="F23" s="232">
        <v>0</v>
      </c>
      <c r="G23" s="232">
        <v>0</v>
      </c>
      <c r="H23" s="232">
        <v>0</v>
      </c>
      <c r="I23" s="232">
        <v>0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spans="1:24" x14ac:dyDescent="0.25">
      <c r="A24" s="234" t="s">
        <v>25</v>
      </c>
      <c r="B24" s="232">
        <v>826974</v>
      </c>
      <c r="C24" s="232">
        <v>0</v>
      </c>
      <c r="D24" s="232">
        <v>826974</v>
      </c>
      <c r="E24" s="232">
        <v>0</v>
      </c>
      <c r="F24" s="232">
        <v>826974</v>
      </c>
      <c r="G24" s="232">
        <v>0</v>
      </c>
      <c r="H24" s="232">
        <v>0</v>
      </c>
      <c r="I24" s="232">
        <v>0</v>
      </c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spans="1:24" x14ac:dyDescent="0.25">
      <c r="A25" s="234" t="s">
        <v>26</v>
      </c>
      <c r="B25" s="232">
        <v>3968895</v>
      </c>
      <c r="C25" s="232">
        <v>2154187</v>
      </c>
      <c r="D25" s="232">
        <v>1814708</v>
      </c>
      <c r="E25" s="232">
        <v>0</v>
      </c>
      <c r="F25" s="232">
        <v>1814708</v>
      </c>
      <c r="G25" s="232">
        <v>0</v>
      </c>
      <c r="H25" s="232">
        <v>0</v>
      </c>
      <c r="I25" s="232">
        <v>0</v>
      </c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spans="1:24" x14ac:dyDescent="0.25">
      <c r="A26" s="234" t="s">
        <v>27</v>
      </c>
      <c r="B26" s="232">
        <v>6858436</v>
      </c>
      <c r="C26" s="232">
        <v>0</v>
      </c>
      <c r="D26" s="232">
        <v>6858436</v>
      </c>
      <c r="E26" s="232">
        <v>0</v>
      </c>
      <c r="F26" s="232">
        <v>6858436</v>
      </c>
      <c r="G26" s="232">
        <v>0</v>
      </c>
      <c r="H26" s="232">
        <v>0</v>
      </c>
      <c r="I26" s="232">
        <v>0</v>
      </c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spans="1:24" x14ac:dyDescent="0.25">
      <c r="A27" s="234" t="s">
        <v>28</v>
      </c>
      <c r="B27" s="232">
        <v>1</v>
      </c>
      <c r="C27" s="232">
        <v>0</v>
      </c>
      <c r="D27" s="232">
        <v>1</v>
      </c>
      <c r="E27" s="232">
        <v>0</v>
      </c>
      <c r="F27" s="232">
        <v>1</v>
      </c>
      <c r="G27" s="232">
        <v>0</v>
      </c>
      <c r="H27" s="232">
        <v>0</v>
      </c>
      <c r="I27" s="232">
        <v>0</v>
      </c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  <row r="28" spans="1:24" x14ac:dyDescent="0.25">
      <c r="A28" s="234" t="s">
        <v>29</v>
      </c>
      <c r="B28" s="232">
        <v>1762373</v>
      </c>
      <c r="C28" s="232">
        <v>0</v>
      </c>
      <c r="D28" s="232">
        <v>1762373</v>
      </c>
      <c r="E28" s="232">
        <v>0</v>
      </c>
      <c r="F28" s="232">
        <v>1762373</v>
      </c>
      <c r="G28" s="232">
        <v>0</v>
      </c>
      <c r="H28" s="232">
        <v>0</v>
      </c>
      <c r="I28" s="232">
        <v>0</v>
      </c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1:24" x14ac:dyDescent="0.25">
      <c r="A29" s="234" t="s">
        <v>30</v>
      </c>
      <c r="B29" s="232">
        <v>446389</v>
      </c>
      <c r="C29" s="232">
        <v>0</v>
      </c>
      <c r="D29" s="232">
        <v>446389</v>
      </c>
      <c r="E29" s="232">
        <v>0</v>
      </c>
      <c r="F29" s="232">
        <v>446389</v>
      </c>
      <c r="G29" s="232">
        <v>0</v>
      </c>
      <c r="H29" s="232">
        <v>0</v>
      </c>
      <c r="I29" s="232">
        <v>0</v>
      </c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</row>
    <row r="30" spans="1:24" x14ac:dyDescent="0.25">
      <c r="A30" s="234" t="s">
        <v>31</v>
      </c>
      <c r="B30" s="232">
        <v>0</v>
      </c>
      <c r="C30" s="232">
        <v>5656895</v>
      </c>
      <c r="D30" s="232">
        <v>0</v>
      </c>
      <c r="E30" s="232">
        <v>5656895</v>
      </c>
      <c r="F30" s="232">
        <v>0</v>
      </c>
      <c r="G30" s="232">
        <v>5656895</v>
      </c>
      <c r="H30" s="232">
        <v>0</v>
      </c>
      <c r="I30" s="232">
        <v>0</v>
      </c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</row>
    <row r="31" spans="1:24" x14ac:dyDescent="0.25">
      <c r="A31" s="234" t="s">
        <v>32</v>
      </c>
      <c r="B31" s="232">
        <v>0</v>
      </c>
      <c r="C31" s="232">
        <v>1778207</v>
      </c>
      <c r="D31" s="232">
        <v>0</v>
      </c>
      <c r="E31" s="232">
        <v>1778207</v>
      </c>
      <c r="F31" s="232">
        <v>0</v>
      </c>
      <c r="G31" s="232">
        <v>1778207</v>
      </c>
      <c r="H31" s="232">
        <v>0</v>
      </c>
      <c r="I31" s="232">
        <v>0</v>
      </c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</row>
    <row r="32" spans="1:24" x14ac:dyDescent="0.25">
      <c r="A32" s="234" t="s">
        <v>33</v>
      </c>
      <c r="B32" s="232">
        <v>0</v>
      </c>
      <c r="C32" s="232">
        <v>446386</v>
      </c>
      <c r="D32" s="232">
        <v>0</v>
      </c>
      <c r="E32" s="232">
        <v>446386</v>
      </c>
      <c r="F32" s="232">
        <v>0</v>
      </c>
      <c r="G32" s="232">
        <v>446386</v>
      </c>
      <c r="H32" s="232">
        <v>0</v>
      </c>
      <c r="I32" s="232">
        <v>0</v>
      </c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</row>
    <row r="33" spans="1:24" x14ac:dyDescent="0.25">
      <c r="A33" s="234" t="s">
        <v>34</v>
      </c>
      <c r="B33" s="232">
        <v>1</v>
      </c>
      <c r="C33" s="232">
        <v>0</v>
      </c>
      <c r="D33" s="232">
        <v>1</v>
      </c>
      <c r="E33" s="232">
        <v>0</v>
      </c>
      <c r="F33" s="232">
        <v>1</v>
      </c>
      <c r="G33" s="232">
        <v>0</v>
      </c>
      <c r="H33" s="232">
        <v>0</v>
      </c>
      <c r="I33" s="232">
        <v>0</v>
      </c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</row>
    <row r="34" spans="1:24" x14ac:dyDescent="0.25">
      <c r="A34" s="234" t="s">
        <v>35</v>
      </c>
      <c r="B34" s="232">
        <v>115276439</v>
      </c>
      <c r="C34" s="232">
        <v>115240439</v>
      </c>
      <c r="D34" s="232">
        <v>36000</v>
      </c>
      <c r="E34" s="232">
        <v>0</v>
      </c>
      <c r="F34" s="232">
        <v>36000</v>
      </c>
      <c r="G34" s="232">
        <v>0</v>
      </c>
      <c r="H34" s="232">
        <v>0</v>
      </c>
      <c r="I34" s="232">
        <v>0</v>
      </c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</row>
    <row r="35" spans="1:24" x14ac:dyDescent="0.25">
      <c r="A35" s="234" t="s">
        <v>36</v>
      </c>
      <c r="B35" s="232">
        <v>23973307</v>
      </c>
      <c r="C35" s="232">
        <v>24887306</v>
      </c>
      <c r="D35" s="232">
        <v>0</v>
      </c>
      <c r="E35" s="232">
        <v>913999</v>
      </c>
      <c r="F35" s="232">
        <v>0</v>
      </c>
      <c r="G35" s="232">
        <v>913999</v>
      </c>
      <c r="H35" s="232">
        <v>0</v>
      </c>
      <c r="I35" s="232">
        <v>0</v>
      </c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</row>
    <row r="36" spans="1:24" x14ac:dyDescent="0.25">
      <c r="A36" s="234" t="s">
        <v>37</v>
      </c>
      <c r="B36" s="232">
        <v>11340</v>
      </c>
      <c r="C36" s="232">
        <v>11340</v>
      </c>
      <c r="D36" s="232">
        <v>0</v>
      </c>
      <c r="E36" s="232">
        <v>0</v>
      </c>
      <c r="F36" s="232">
        <v>0</v>
      </c>
      <c r="G36" s="232">
        <v>0</v>
      </c>
      <c r="H36" s="232">
        <v>0</v>
      </c>
      <c r="I36" s="232">
        <v>0</v>
      </c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</row>
    <row r="37" spans="1:24" x14ac:dyDescent="0.25">
      <c r="A37" s="234" t="s">
        <v>38</v>
      </c>
      <c r="B37" s="232">
        <v>26828130</v>
      </c>
      <c r="C37" s="232">
        <v>29423851</v>
      </c>
      <c r="D37" s="232">
        <v>0</v>
      </c>
      <c r="E37" s="232">
        <v>2595721</v>
      </c>
      <c r="F37" s="232">
        <v>0</v>
      </c>
      <c r="G37" s="232">
        <v>2595721</v>
      </c>
      <c r="H37" s="232">
        <v>0</v>
      </c>
      <c r="I37" s="232">
        <v>0</v>
      </c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</row>
    <row r="38" spans="1:24" x14ac:dyDescent="0.25">
      <c r="A38" s="234" t="s">
        <v>39</v>
      </c>
      <c r="B38" s="232">
        <v>601165</v>
      </c>
      <c r="C38" s="232">
        <v>601165</v>
      </c>
      <c r="D38" s="232">
        <v>0</v>
      </c>
      <c r="E38" s="232">
        <v>0</v>
      </c>
      <c r="F38" s="232">
        <v>0</v>
      </c>
      <c r="G38" s="232">
        <v>0</v>
      </c>
      <c r="H38" s="232">
        <v>0</v>
      </c>
      <c r="I38" s="232">
        <v>0</v>
      </c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</row>
    <row r="39" spans="1:24" x14ac:dyDescent="0.25">
      <c r="A39" s="234" t="s">
        <v>40</v>
      </c>
      <c r="B39" s="232">
        <v>77561</v>
      </c>
      <c r="C39" s="232">
        <v>77561</v>
      </c>
      <c r="D39" s="232">
        <v>0</v>
      </c>
      <c r="E39" s="232">
        <v>0</v>
      </c>
      <c r="F39" s="232">
        <v>0</v>
      </c>
      <c r="G39" s="232">
        <v>0</v>
      </c>
      <c r="H39" s="232">
        <v>0</v>
      </c>
      <c r="I39" s="232">
        <v>0</v>
      </c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</row>
    <row r="40" spans="1:24" x14ac:dyDescent="0.25">
      <c r="A40" s="234" t="s">
        <v>41</v>
      </c>
      <c r="B40" s="232">
        <v>45623854</v>
      </c>
      <c r="C40" s="232">
        <v>49254267</v>
      </c>
      <c r="D40" s="232">
        <v>0</v>
      </c>
      <c r="E40" s="232">
        <v>3630413</v>
      </c>
      <c r="F40" s="232">
        <v>0</v>
      </c>
      <c r="G40" s="232">
        <v>3630413</v>
      </c>
      <c r="H40" s="232">
        <v>0</v>
      </c>
      <c r="I40" s="232">
        <v>0</v>
      </c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</row>
    <row r="41" spans="1:24" x14ac:dyDescent="0.25">
      <c r="A41" s="234" t="s">
        <v>421</v>
      </c>
      <c r="B41" s="232">
        <v>0</v>
      </c>
      <c r="C41" s="232">
        <v>4139934</v>
      </c>
      <c r="D41" s="232">
        <v>0</v>
      </c>
      <c r="E41" s="232">
        <v>4139934</v>
      </c>
      <c r="F41" s="232">
        <v>0</v>
      </c>
      <c r="G41" s="232">
        <v>4139934</v>
      </c>
      <c r="H41" s="232">
        <v>0</v>
      </c>
      <c r="I41" s="232">
        <v>0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</row>
    <row r="42" spans="1:24" x14ac:dyDescent="0.25">
      <c r="A42" s="234" t="s">
        <v>264</v>
      </c>
      <c r="B42" s="232">
        <v>292417</v>
      </c>
      <c r="C42" s="232">
        <v>1557121</v>
      </c>
      <c r="D42" s="232">
        <v>0</v>
      </c>
      <c r="E42" s="232">
        <v>1264704</v>
      </c>
      <c r="F42" s="232">
        <v>0</v>
      </c>
      <c r="G42" s="232">
        <v>1264704</v>
      </c>
      <c r="H42" s="232">
        <v>0</v>
      </c>
      <c r="I42" s="232">
        <v>0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</row>
    <row r="43" spans="1:24" x14ac:dyDescent="0.25">
      <c r="A43" s="234" t="s">
        <v>196</v>
      </c>
      <c r="B43" s="232">
        <v>3701790</v>
      </c>
      <c r="C43" s="232">
        <v>4451378</v>
      </c>
      <c r="D43" s="232">
        <v>0</v>
      </c>
      <c r="E43" s="232">
        <v>749588</v>
      </c>
      <c r="F43" s="232">
        <v>0</v>
      </c>
      <c r="G43" s="232">
        <v>749588</v>
      </c>
      <c r="H43" s="232">
        <v>0</v>
      </c>
      <c r="I43" s="232">
        <v>0</v>
      </c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</row>
    <row r="44" spans="1:24" x14ac:dyDescent="0.25">
      <c r="A44" s="234" t="s">
        <v>42</v>
      </c>
      <c r="B44" s="232">
        <v>3936135</v>
      </c>
      <c r="C44" s="232">
        <v>6574371</v>
      </c>
      <c r="D44" s="232">
        <v>0</v>
      </c>
      <c r="E44" s="232">
        <v>2638236</v>
      </c>
      <c r="F44" s="232">
        <v>0</v>
      </c>
      <c r="G44" s="232">
        <v>2638236</v>
      </c>
      <c r="H44" s="232">
        <v>0</v>
      </c>
      <c r="I44" s="232">
        <v>0</v>
      </c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</row>
    <row r="45" spans="1:24" x14ac:dyDescent="0.25">
      <c r="A45" s="234" t="s">
        <v>43</v>
      </c>
      <c r="B45" s="232">
        <v>2067032</v>
      </c>
      <c r="C45" s="232">
        <v>2476368</v>
      </c>
      <c r="D45" s="232">
        <v>0</v>
      </c>
      <c r="E45" s="232">
        <v>409336</v>
      </c>
      <c r="F45" s="232">
        <v>0</v>
      </c>
      <c r="G45" s="232">
        <v>409336</v>
      </c>
      <c r="H45" s="232">
        <v>0</v>
      </c>
      <c r="I45" s="232">
        <v>0</v>
      </c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</row>
    <row r="46" spans="1:24" x14ac:dyDescent="0.25">
      <c r="A46" s="234" t="s">
        <v>44</v>
      </c>
      <c r="B46" s="232">
        <v>4691291</v>
      </c>
      <c r="C46" s="232">
        <v>5139723</v>
      </c>
      <c r="D46" s="232">
        <v>0</v>
      </c>
      <c r="E46" s="232">
        <v>448432</v>
      </c>
      <c r="F46" s="232">
        <v>0</v>
      </c>
      <c r="G46" s="232">
        <v>448432</v>
      </c>
      <c r="H46" s="232">
        <v>0</v>
      </c>
      <c r="I46" s="232">
        <v>0</v>
      </c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</row>
    <row r="47" spans="1:24" x14ac:dyDescent="0.25">
      <c r="A47" s="234" t="s">
        <v>262</v>
      </c>
      <c r="B47" s="232">
        <v>1347962</v>
      </c>
      <c r="C47" s="232">
        <v>1347962</v>
      </c>
      <c r="D47" s="232">
        <v>0</v>
      </c>
      <c r="E47" s="232">
        <v>0</v>
      </c>
      <c r="F47" s="232">
        <v>0</v>
      </c>
      <c r="G47" s="232">
        <v>0</v>
      </c>
      <c r="H47" s="232">
        <v>0</v>
      </c>
      <c r="I47" s="232">
        <v>0</v>
      </c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</row>
    <row r="48" spans="1:24" x14ac:dyDescent="0.25">
      <c r="A48" s="234" t="s">
        <v>45</v>
      </c>
      <c r="B48" s="232">
        <v>0</v>
      </c>
      <c r="C48" s="232">
        <v>212387</v>
      </c>
      <c r="D48" s="232">
        <v>0</v>
      </c>
      <c r="E48" s="232">
        <v>212387</v>
      </c>
      <c r="F48" s="232">
        <v>0</v>
      </c>
      <c r="G48" s="232">
        <v>212387</v>
      </c>
      <c r="H48" s="232">
        <v>0</v>
      </c>
      <c r="I48" s="232">
        <v>0</v>
      </c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</row>
    <row r="49" spans="1:24" x14ac:dyDescent="0.25">
      <c r="A49" s="234" t="s">
        <v>46</v>
      </c>
      <c r="B49" s="232">
        <v>0</v>
      </c>
      <c r="C49" s="232">
        <v>39859713</v>
      </c>
      <c r="D49" s="232">
        <v>0</v>
      </c>
      <c r="E49" s="232">
        <v>39859713</v>
      </c>
      <c r="F49" s="232">
        <v>0</v>
      </c>
      <c r="G49" s="232">
        <v>39859713</v>
      </c>
      <c r="H49" s="232">
        <v>0</v>
      </c>
      <c r="I49" s="232">
        <v>0</v>
      </c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</row>
    <row r="50" spans="1:24" x14ac:dyDescent="0.25">
      <c r="A50" s="234" t="s">
        <v>265</v>
      </c>
      <c r="B50" s="232">
        <v>0</v>
      </c>
      <c r="C50" s="232">
        <v>19371378</v>
      </c>
      <c r="D50" s="232">
        <v>0</v>
      </c>
      <c r="E50" s="232">
        <v>19371378</v>
      </c>
      <c r="F50" s="232">
        <v>0</v>
      </c>
      <c r="G50" s="232">
        <v>19371378</v>
      </c>
      <c r="H50" s="232">
        <v>0</v>
      </c>
      <c r="I50" s="232">
        <v>0</v>
      </c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</row>
    <row r="51" spans="1:24" x14ac:dyDescent="0.25">
      <c r="A51" s="234" t="s">
        <v>47</v>
      </c>
      <c r="B51" s="232">
        <v>13345778</v>
      </c>
      <c r="C51" s="232">
        <v>194816575</v>
      </c>
      <c r="D51" s="232">
        <v>0</v>
      </c>
      <c r="E51" s="232">
        <v>181470797</v>
      </c>
      <c r="F51" s="232">
        <v>0</v>
      </c>
      <c r="G51" s="232">
        <v>0</v>
      </c>
      <c r="H51" s="232">
        <v>0</v>
      </c>
      <c r="I51" s="232">
        <v>181470797</v>
      </c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</row>
    <row r="52" spans="1:24" x14ac:dyDescent="0.25">
      <c r="A52" s="234" t="s">
        <v>274</v>
      </c>
      <c r="B52" s="232">
        <v>0</v>
      </c>
      <c r="C52" s="232">
        <v>1713149</v>
      </c>
      <c r="D52" s="232">
        <v>0</v>
      </c>
      <c r="E52" s="232">
        <v>1713149</v>
      </c>
      <c r="F52" s="232">
        <v>0</v>
      </c>
      <c r="G52" s="232">
        <v>0</v>
      </c>
      <c r="H52" s="232">
        <v>0</v>
      </c>
      <c r="I52" s="232">
        <v>1713149</v>
      </c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</row>
    <row r="53" spans="1:24" x14ac:dyDescent="0.25">
      <c r="A53" s="234" t="s">
        <v>275</v>
      </c>
      <c r="B53" s="232">
        <v>0</v>
      </c>
      <c r="C53" s="232">
        <v>29698</v>
      </c>
      <c r="D53" s="232">
        <v>0</v>
      </c>
      <c r="E53" s="232">
        <v>29698</v>
      </c>
      <c r="F53" s="232">
        <v>0</v>
      </c>
      <c r="G53" s="232">
        <v>0</v>
      </c>
      <c r="H53" s="232">
        <v>0</v>
      </c>
      <c r="I53" s="232">
        <v>29698</v>
      </c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</row>
    <row r="54" spans="1:24" x14ac:dyDescent="0.25">
      <c r="A54" s="234" t="s">
        <v>48</v>
      </c>
      <c r="B54" s="232">
        <v>3210000</v>
      </c>
      <c r="C54" s="232">
        <v>36116564</v>
      </c>
      <c r="D54" s="232">
        <v>0</v>
      </c>
      <c r="E54" s="232">
        <v>32906564</v>
      </c>
      <c r="F54" s="232">
        <v>0</v>
      </c>
      <c r="G54" s="232">
        <v>0</v>
      </c>
      <c r="H54" s="232">
        <v>0</v>
      </c>
      <c r="I54" s="232">
        <v>32906564</v>
      </c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</row>
    <row r="55" spans="1:24" x14ac:dyDescent="0.25">
      <c r="A55" s="234" t="s">
        <v>49</v>
      </c>
      <c r="B55" s="232">
        <v>75760000</v>
      </c>
      <c r="C55" s="232">
        <v>3313339</v>
      </c>
      <c r="D55" s="232">
        <v>72446661</v>
      </c>
      <c r="E55" s="232">
        <v>0</v>
      </c>
      <c r="F55" s="232">
        <v>0</v>
      </c>
      <c r="G55" s="232">
        <v>0</v>
      </c>
      <c r="H55" s="232">
        <v>72446661</v>
      </c>
      <c r="I55" s="232">
        <v>0</v>
      </c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</row>
    <row r="56" spans="1:24" x14ac:dyDescent="0.25">
      <c r="A56" s="234" t="s">
        <v>50</v>
      </c>
      <c r="B56" s="232">
        <v>24763674</v>
      </c>
      <c r="C56" s="232">
        <v>0</v>
      </c>
      <c r="D56" s="232">
        <v>24763674</v>
      </c>
      <c r="E56" s="232">
        <v>0</v>
      </c>
      <c r="F56" s="232">
        <v>0</v>
      </c>
      <c r="G56" s="232">
        <v>0</v>
      </c>
      <c r="H56" s="232">
        <v>24763674</v>
      </c>
      <c r="I56" s="232">
        <v>0</v>
      </c>
    </row>
    <row r="57" spans="1:24" x14ac:dyDescent="0.25">
      <c r="A57" s="260" t="s">
        <v>51</v>
      </c>
      <c r="B57" s="261">
        <v>66267622</v>
      </c>
      <c r="C57" s="261">
        <v>622796</v>
      </c>
      <c r="D57" s="261">
        <v>65644826</v>
      </c>
      <c r="E57" s="261">
        <v>0</v>
      </c>
      <c r="F57" s="261">
        <v>0</v>
      </c>
      <c r="G57" s="261">
        <v>0</v>
      </c>
      <c r="H57" s="261">
        <v>65644826</v>
      </c>
      <c r="I57" s="261">
        <v>0</v>
      </c>
      <c r="J57" s="262"/>
    </row>
    <row r="58" spans="1:24" x14ac:dyDescent="0.25">
      <c r="A58" s="260" t="s">
        <v>266</v>
      </c>
      <c r="B58" s="261">
        <v>5880839</v>
      </c>
      <c r="C58" s="261">
        <v>1181</v>
      </c>
      <c r="D58" s="261">
        <v>5879658</v>
      </c>
      <c r="E58" s="261">
        <v>0</v>
      </c>
      <c r="F58" s="261">
        <v>0</v>
      </c>
      <c r="G58" s="261">
        <v>0</v>
      </c>
      <c r="H58" s="261">
        <v>5879658</v>
      </c>
      <c r="I58" s="261">
        <v>0</v>
      </c>
      <c r="J58" s="262"/>
    </row>
    <row r="59" spans="1:24" x14ac:dyDescent="0.25">
      <c r="A59" s="234" t="s">
        <v>52</v>
      </c>
      <c r="B59" s="232">
        <v>2809389</v>
      </c>
      <c r="C59" s="232">
        <v>2605</v>
      </c>
      <c r="D59" s="232">
        <v>2806784</v>
      </c>
      <c r="E59" s="232">
        <v>0</v>
      </c>
      <c r="F59" s="232">
        <v>0</v>
      </c>
      <c r="G59" s="232">
        <v>0</v>
      </c>
      <c r="H59" s="232">
        <v>2806784</v>
      </c>
      <c r="I59" s="232">
        <v>0</v>
      </c>
    </row>
    <row r="60" spans="1:24" x14ac:dyDescent="0.25">
      <c r="A60" s="234" t="s">
        <v>53</v>
      </c>
      <c r="B60" s="232">
        <v>2675887</v>
      </c>
      <c r="C60" s="232">
        <v>753035</v>
      </c>
      <c r="D60" s="232">
        <v>1922852</v>
      </c>
      <c r="E60" s="232">
        <v>0</v>
      </c>
      <c r="F60" s="232">
        <v>0</v>
      </c>
      <c r="G60" s="232">
        <v>0</v>
      </c>
      <c r="H60" s="232">
        <v>1922852</v>
      </c>
      <c r="I60" s="232">
        <v>0</v>
      </c>
    </row>
    <row r="61" spans="1:24" x14ac:dyDescent="0.25">
      <c r="A61" s="234" t="s">
        <v>54</v>
      </c>
      <c r="B61" s="232">
        <v>9768661</v>
      </c>
      <c r="C61" s="232">
        <v>0</v>
      </c>
      <c r="D61" s="232">
        <v>9768661</v>
      </c>
      <c r="E61" s="232">
        <v>0</v>
      </c>
      <c r="F61" s="232">
        <v>0</v>
      </c>
      <c r="G61" s="232">
        <v>0</v>
      </c>
      <c r="H61" s="232">
        <v>9768661</v>
      </c>
      <c r="I61" s="232">
        <v>0</v>
      </c>
    </row>
    <row r="62" spans="1:24" x14ac:dyDescent="0.25">
      <c r="A62" s="234" t="s">
        <v>276</v>
      </c>
      <c r="B62" s="232">
        <v>342136</v>
      </c>
      <c r="C62" s="232">
        <v>0</v>
      </c>
      <c r="D62" s="232">
        <v>342136</v>
      </c>
      <c r="E62" s="232">
        <v>0</v>
      </c>
      <c r="F62" s="232">
        <v>0</v>
      </c>
      <c r="G62" s="232">
        <v>0</v>
      </c>
      <c r="H62" s="232">
        <v>342136</v>
      </c>
      <c r="I62" s="232">
        <v>0</v>
      </c>
    </row>
    <row r="63" spans="1:24" x14ac:dyDescent="0.25">
      <c r="A63" s="234" t="s">
        <v>55</v>
      </c>
      <c r="B63" s="232">
        <v>608709</v>
      </c>
      <c r="C63" s="232">
        <v>0</v>
      </c>
      <c r="D63" s="232">
        <v>608709</v>
      </c>
      <c r="E63" s="232">
        <v>0</v>
      </c>
      <c r="F63" s="232">
        <v>0</v>
      </c>
      <c r="G63" s="232">
        <v>0</v>
      </c>
      <c r="H63" s="232">
        <v>608709</v>
      </c>
      <c r="I63" s="232">
        <v>0</v>
      </c>
    </row>
    <row r="64" spans="1:24" x14ac:dyDescent="0.25">
      <c r="A64" s="234" t="s">
        <v>277</v>
      </c>
      <c r="B64" s="232">
        <v>8640</v>
      </c>
      <c r="C64" s="232">
        <v>0</v>
      </c>
      <c r="D64" s="232">
        <v>8640</v>
      </c>
      <c r="E64" s="232">
        <v>0</v>
      </c>
      <c r="F64" s="232">
        <v>0</v>
      </c>
      <c r="G64" s="232">
        <v>0</v>
      </c>
      <c r="H64" s="232">
        <v>8640</v>
      </c>
      <c r="I64" s="232">
        <v>0</v>
      </c>
    </row>
    <row r="65" spans="1:9" x14ac:dyDescent="0.25">
      <c r="A65" s="234" t="s">
        <v>278</v>
      </c>
      <c r="B65" s="232">
        <v>5298112</v>
      </c>
      <c r="C65" s="232">
        <v>353632</v>
      </c>
      <c r="D65" s="232">
        <v>4944480</v>
      </c>
      <c r="E65" s="232">
        <v>0</v>
      </c>
      <c r="F65" s="232">
        <v>0</v>
      </c>
      <c r="G65" s="232">
        <v>0</v>
      </c>
      <c r="H65" s="232">
        <v>4944480</v>
      </c>
      <c r="I65" s="232">
        <v>0</v>
      </c>
    </row>
    <row r="66" spans="1:9" x14ac:dyDescent="0.25">
      <c r="A66" s="234" t="s">
        <v>56</v>
      </c>
      <c r="B66" s="232">
        <v>317129</v>
      </c>
      <c r="C66" s="232">
        <v>0</v>
      </c>
      <c r="D66" s="232">
        <v>317129</v>
      </c>
      <c r="E66" s="232">
        <v>0</v>
      </c>
      <c r="F66" s="232">
        <v>0</v>
      </c>
      <c r="G66" s="232">
        <v>0</v>
      </c>
      <c r="H66" s="232">
        <v>317129</v>
      </c>
      <c r="I66" s="232">
        <v>0</v>
      </c>
    </row>
    <row r="67" spans="1:9" x14ac:dyDescent="0.25">
      <c r="A67" s="234" t="s">
        <v>279</v>
      </c>
      <c r="B67" s="232">
        <v>202632</v>
      </c>
      <c r="C67" s="232">
        <v>0</v>
      </c>
      <c r="D67" s="232">
        <v>202632</v>
      </c>
      <c r="E67" s="232">
        <v>0</v>
      </c>
      <c r="F67" s="232">
        <v>0</v>
      </c>
      <c r="G67" s="232">
        <v>0</v>
      </c>
      <c r="H67" s="232">
        <v>202632</v>
      </c>
      <c r="I67" s="232">
        <v>0</v>
      </c>
    </row>
    <row r="68" spans="1:9" x14ac:dyDescent="0.25">
      <c r="A68" s="234" t="s">
        <v>280</v>
      </c>
      <c r="B68" s="232">
        <v>73000</v>
      </c>
      <c r="C68" s="232">
        <v>0</v>
      </c>
      <c r="D68" s="232">
        <v>73000</v>
      </c>
      <c r="E68" s="232">
        <v>0</v>
      </c>
      <c r="F68" s="232">
        <v>0</v>
      </c>
      <c r="G68" s="232">
        <v>0</v>
      </c>
      <c r="H68" s="232">
        <v>73000</v>
      </c>
      <c r="I68" s="232">
        <v>0</v>
      </c>
    </row>
    <row r="69" spans="1:9" x14ac:dyDescent="0.25">
      <c r="A69" s="234" t="s">
        <v>281</v>
      </c>
      <c r="B69" s="232">
        <v>430280</v>
      </c>
      <c r="C69" s="232">
        <v>0</v>
      </c>
      <c r="D69" s="232">
        <v>430280</v>
      </c>
      <c r="E69" s="232">
        <v>0</v>
      </c>
      <c r="F69" s="232">
        <v>0</v>
      </c>
      <c r="G69" s="232">
        <v>0</v>
      </c>
      <c r="H69" s="232">
        <v>430280</v>
      </c>
      <c r="I69" s="232">
        <v>0</v>
      </c>
    </row>
    <row r="70" spans="1:9" x14ac:dyDescent="0.25">
      <c r="A70" s="234" t="s">
        <v>282</v>
      </c>
      <c r="B70" s="232">
        <v>22230437</v>
      </c>
      <c r="C70" s="232">
        <v>0</v>
      </c>
      <c r="D70" s="232">
        <v>22230437</v>
      </c>
      <c r="E70" s="232">
        <v>0</v>
      </c>
      <c r="F70" s="232">
        <v>0</v>
      </c>
      <c r="G70" s="232">
        <v>0</v>
      </c>
      <c r="H70" s="232">
        <v>22230437</v>
      </c>
      <c r="I70" s="232">
        <v>0</v>
      </c>
    </row>
    <row r="71" spans="1:9" x14ac:dyDescent="0.25">
      <c r="A71" s="234" t="s">
        <v>283</v>
      </c>
      <c r="B71" s="232">
        <v>1353916</v>
      </c>
      <c r="C71" s="232">
        <v>0</v>
      </c>
      <c r="D71" s="232">
        <v>1353916</v>
      </c>
      <c r="E71" s="232">
        <v>0</v>
      </c>
      <c r="F71" s="232">
        <v>0</v>
      </c>
      <c r="G71" s="232">
        <v>0</v>
      </c>
      <c r="H71" s="232">
        <v>1353916</v>
      </c>
      <c r="I71" s="232">
        <v>0</v>
      </c>
    </row>
    <row r="72" spans="1:9" x14ac:dyDescent="0.25">
      <c r="A72" s="234" t="s">
        <v>232</v>
      </c>
      <c r="B72" s="232">
        <v>440193</v>
      </c>
      <c r="C72" s="232">
        <v>0</v>
      </c>
      <c r="D72" s="232">
        <v>440193</v>
      </c>
      <c r="E72" s="232">
        <v>0</v>
      </c>
      <c r="F72" s="232">
        <v>0</v>
      </c>
      <c r="G72" s="232">
        <v>0</v>
      </c>
      <c r="H72" s="232">
        <v>440193</v>
      </c>
      <c r="I72" s="232">
        <v>0</v>
      </c>
    </row>
    <row r="73" spans="1:9" x14ac:dyDescent="0.25">
      <c r="A73" s="234" t="s">
        <v>284</v>
      </c>
      <c r="B73" s="232">
        <v>169361</v>
      </c>
      <c r="C73" s="232">
        <v>0</v>
      </c>
      <c r="D73" s="232">
        <v>169361</v>
      </c>
      <c r="E73" s="232">
        <v>0</v>
      </c>
      <c r="F73" s="232">
        <v>0</v>
      </c>
      <c r="G73" s="232">
        <v>0</v>
      </c>
      <c r="H73" s="232">
        <v>169361</v>
      </c>
      <c r="I73" s="232">
        <v>0</v>
      </c>
    </row>
    <row r="74" spans="1:9" x14ac:dyDescent="0.25">
      <c r="A74" s="234" t="s">
        <v>267</v>
      </c>
      <c r="B74" s="232">
        <v>5658264</v>
      </c>
      <c r="C74" s="232">
        <v>647360</v>
      </c>
      <c r="D74" s="232">
        <v>5010904</v>
      </c>
      <c r="E74" s="232">
        <v>0</v>
      </c>
      <c r="F74" s="232">
        <v>0</v>
      </c>
      <c r="G74" s="232">
        <v>0</v>
      </c>
      <c r="H74" s="232">
        <v>5010904</v>
      </c>
      <c r="I74" s="232">
        <v>0</v>
      </c>
    </row>
    <row r="75" spans="1:9" x14ac:dyDescent="0.25">
      <c r="A75" s="234" t="s">
        <v>57</v>
      </c>
      <c r="B75" s="232">
        <v>363129</v>
      </c>
      <c r="C75" s="232">
        <v>0</v>
      </c>
      <c r="D75" s="232">
        <v>363129</v>
      </c>
      <c r="E75" s="232">
        <v>0</v>
      </c>
      <c r="F75" s="232">
        <v>0</v>
      </c>
      <c r="G75" s="232">
        <v>0</v>
      </c>
      <c r="H75" s="232">
        <v>363129</v>
      </c>
      <c r="I75" s="232">
        <v>0</v>
      </c>
    </row>
    <row r="76" spans="1:9" x14ac:dyDescent="0.25">
      <c r="A76" s="234" t="s">
        <v>285</v>
      </c>
      <c r="B76" s="232">
        <v>133000</v>
      </c>
      <c r="C76" s="232">
        <v>0</v>
      </c>
      <c r="D76" s="232">
        <v>133000</v>
      </c>
      <c r="E76" s="232">
        <v>0</v>
      </c>
      <c r="F76" s="232">
        <v>0</v>
      </c>
      <c r="G76" s="232">
        <v>0</v>
      </c>
      <c r="H76" s="232">
        <v>133000</v>
      </c>
      <c r="I76" s="232">
        <v>0</v>
      </c>
    </row>
    <row r="77" spans="1:9" x14ac:dyDescent="0.25">
      <c r="A77" s="234" t="s">
        <v>383</v>
      </c>
      <c r="B77" s="232">
        <v>144739</v>
      </c>
      <c r="C77" s="232">
        <v>0</v>
      </c>
      <c r="D77" s="232">
        <v>144739</v>
      </c>
      <c r="E77" s="232">
        <v>0</v>
      </c>
      <c r="F77" s="232">
        <v>0</v>
      </c>
      <c r="G77" s="232">
        <v>0</v>
      </c>
      <c r="H77" s="232">
        <v>144739</v>
      </c>
      <c r="I77" s="232">
        <v>0</v>
      </c>
    </row>
    <row r="78" spans="1:9" x14ac:dyDescent="0.25">
      <c r="A78" s="234" t="s">
        <v>384</v>
      </c>
      <c r="B78" s="232">
        <v>31195</v>
      </c>
      <c r="C78" s="232">
        <v>0</v>
      </c>
      <c r="D78" s="232">
        <v>31195</v>
      </c>
      <c r="E78" s="232">
        <v>0</v>
      </c>
      <c r="F78" s="232">
        <v>0</v>
      </c>
      <c r="G78" s="232">
        <v>0</v>
      </c>
      <c r="H78" s="232">
        <v>31195</v>
      </c>
      <c r="I78" s="232">
        <v>0</v>
      </c>
    </row>
    <row r="79" spans="1:9" x14ac:dyDescent="0.25">
      <c r="A79" s="234" t="s">
        <v>389</v>
      </c>
      <c r="B79" s="232">
        <v>8840</v>
      </c>
      <c r="C79" s="232">
        <v>4748</v>
      </c>
      <c r="D79" s="232">
        <v>4092</v>
      </c>
      <c r="E79" s="232">
        <v>0</v>
      </c>
      <c r="F79" s="232">
        <v>0</v>
      </c>
      <c r="G79" s="232">
        <v>0</v>
      </c>
      <c r="H79" s="232">
        <v>4092</v>
      </c>
      <c r="I79" s="232">
        <v>0</v>
      </c>
    </row>
    <row r="80" spans="1:9" x14ac:dyDescent="0.25">
      <c r="A80" s="234" t="s">
        <v>286</v>
      </c>
      <c r="B80" s="232">
        <v>22647</v>
      </c>
      <c r="C80" s="232">
        <v>132</v>
      </c>
      <c r="D80" s="232">
        <v>22515</v>
      </c>
      <c r="E80" s="232">
        <v>0</v>
      </c>
      <c r="F80" s="232">
        <v>0</v>
      </c>
      <c r="G80" s="232">
        <v>0</v>
      </c>
      <c r="H80" s="232">
        <v>22515</v>
      </c>
      <c r="I80" s="232">
        <v>0</v>
      </c>
    </row>
    <row r="81" spans="1:10" x14ac:dyDescent="0.25">
      <c r="A81" s="234" t="s">
        <v>390</v>
      </c>
      <c r="B81" s="232">
        <v>1667</v>
      </c>
      <c r="C81" s="232">
        <v>0</v>
      </c>
      <c r="D81" s="232">
        <v>1667</v>
      </c>
      <c r="E81" s="232">
        <v>0</v>
      </c>
      <c r="F81" s="232">
        <v>0</v>
      </c>
      <c r="G81" s="232">
        <v>0</v>
      </c>
      <c r="H81" s="232">
        <v>1667</v>
      </c>
      <c r="I81" s="232">
        <v>0</v>
      </c>
    </row>
    <row r="82" spans="1:10" x14ac:dyDescent="0.25">
      <c r="A82" s="234" t="s">
        <v>454</v>
      </c>
      <c r="B82" s="232">
        <v>280</v>
      </c>
      <c r="C82" s="232">
        <v>0</v>
      </c>
      <c r="D82" s="232">
        <v>280</v>
      </c>
      <c r="E82" s="232">
        <v>0</v>
      </c>
      <c r="F82" s="232">
        <v>0</v>
      </c>
      <c r="G82" s="232">
        <v>0</v>
      </c>
      <c r="H82" s="232">
        <v>280</v>
      </c>
      <c r="I82" s="232">
        <v>0</v>
      </c>
    </row>
    <row r="83" spans="1:10" x14ac:dyDescent="0.25">
      <c r="A83" s="234" t="s">
        <v>58</v>
      </c>
      <c r="B83" s="232">
        <v>881292</v>
      </c>
      <c r="C83" s="232">
        <v>0</v>
      </c>
      <c r="D83" s="232">
        <v>881292</v>
      </c>
      <c r="E83" s="232">
        <v>0</v>
      </c>
      <c r="F83" s="232">
        <v>0</v>
      </c>
      <c r="G83" s="232">
        <v>0</v>
      </c>
      <c r="H83" s="232">
        <v>881292</v>
      </c>
      <c r="I83" s="232">
        <v>0</v>
      </c>
    </row>
    <row r="84" spans="1:10" x14ac:dyDescent="0.25">
      <c r="A84" s="230" t="s">
        <v>59</v>
      </c>
      <c r="B84" s="232">
        <v>1026741682</v>
      </c>
      <c r="C84" s="232">
        <v>1026741682</v>
      </c>
      <c r="D84" s="232">
        <v>302565741</v>
      </c>
      <c r="E84" s="232">
        <v>302565741</v>
      </c>
      <c r="F84" s="232">
        <v>81618899</v>
      </c>
      <c r="G84" s="232">
        <v>86445533</v>
      </c>
      <c r="H84" s="232">
        <v>220946842</v>
      </c>
      <c r="I84" s="232">
        <v>216120208</v>
      </c>
    </row>
    <row r="85" spans="1:10" x14ac:dyDescent="0.25">
      <c r="A85" s="230" t="s">
        <v>60</v>
      </c>
      <c r="B85" s="232"/>
      <c r="C85" s="232"/>
      <c r="D85" s="232"/>
      <c r="E85" s="232"/>
      <c r="F85" s="232">
        <v>4826634</v>
      </c>
      <c r="G85" s="232"/>
      <c r="H85" s="232"/>
      <c r="I85" s="232">
        <v>4826634</v>
      </c>
    </row>
    <row r="86" spans="1:10" x14ac:dyDescent="0.25">
      <c r="A86" s="230" t="s">
        <v>61</v>
      </c>
      <c r="B86" s="232">
        <v>1026741682</v>
      </c>
      <c r="C86" s="232">
        <v>1026741682</v>
      </c>
      <c r="D86" s="232">
        <v>302565741</v>
      </c>
      <c r="E86" s="232">
        <v>302565741</v>
      </c>
      <c r="F86" s="232">
        <v>86445533</v>
      </c>
      <c r="G86" s="232">
        <v>86445533</v>
      </c>
      <c r="H86" s="232">
        <v>220946842</v>
      </c>
      <c r="I86" s="232">
        <v>220946842</v>
      </c>
      <c r="J86" s="223"/>
    </row>
  </sheetData>
  <mergeCells count="7">
    <mergeCell ref="A8:I8"/>
    <mergeCell ref="B12:C12"/>
    <mergeCell ref="D12:E12"/>
    <mergeCell ref="F12:G12"/>
    <mergeCell ref="H12:I12"/>
    <mergeCell ref="A9:I9"/>
    <mergeCell ref="A10:I10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55E1-4FFE-4F4E-ADD3-3ABDEAB3E9DB}">
  <sheetPr>
    <pageSetUpPr fitToPage="1"/>
  </sheetPr>
  <dimension ref="A1:J30"/>
  <sheetViews>
    <sheetView topLeftCell="A5" workbookViewId="0">
      <selection activeCell="C6" sqref="C6:G30"/>
    </sheetView>
  </sheetViews>
  <sheetFormatPr baseColWidth="10" defaultRowHeight="12" x14ac:dyDescent="0.2"/>
  <cols>
    <col min="1" max="1" width="11.42578125" style="18"/>
    <col min="2" max="2" width="49.7109375" style="18" bestFit="1" customWidth="1"/>
    <col min="3" max="3" width="10.140625" style="19" bestFit="1" customWidth="1"/>
    <col min="4" max="4" width="2.28515625" style="19" customWidth="1"/>
    <col min="5" max="5" width="11.42578125" style="18"/>
    <col min="6" max="6" width="51.140625" style="18" bestFit="1" customWidth="1"/>
    <col min="7" max="7" width="10.140625" style="19" bestFit="1" customWidth="1"/>
    <col min="8" max="8" width="2.5703125" style="19" customWidth="1"/>
    <col min="9" max="16384" width="11.42578125" style="18"/>
  </cols>
  <sheetData>
    <row r="1" spans="1:7" x14ac:dyDescent="0.2">
      <c r="B1" s="18" t="s">
        <v>62</v>
      </c>
    </row>
    <row r="3" spans="1:7" x14ac:dyDescent="0.2">
      <c r="B3" s="18" t="s">
        <v>63</v>
      </c>
    </row>
    <row r="4" spans="1:7" x14ac:dyDescent="0.2">
      <c r="B4" s="18" t="s">
        <v>455</v>
      </c>
    </row>
    <row r="6" spans="1:7" x14ac:dyDescent="0.2">
      <c r="C6" s="231"/>
      <c r="D6" s="231"/>
      <c r="E6" s="263"/>
      <c r="F6" s="263"/>
      <c r="G6" s="231"/>
    </row>
    <row r="7" spans="1:7" x14ac:dyDescent="0.2">
      <c r="C7" s="231" t="s">
        <v>65</v>
      </c>
      <c r="D7" s="231"/>
      <c r="E7" s="263"/>
      <c r="F7" s="263"/>
      <c r="G7" s="231" t="s">
        <v>65</v>
      </c>
    </row>
    <row r="8" spans="1:7" x14ac:dyDescent="0.2">
      <c r="B8" s="18" t="s">
        <v>66</v>
      </c>
      <c r="C8" s="231">
        <v>2018</v>
      </c>
      <c r="D8" s="231"/>
      <c r="E8" s="263"/>
      <c r="F8" s="263" t="s">
        <v>67</v>
      </c>
      <c r="G8" s="231">
        <v>2018</v>
      </c>
    </row>
    <row r="9" spans="1:7" x14ac:dyDescent="0.2">
      <c r="C9" s="231"/>
      <c r="D9" s="231"/>
      <c r="E9" s="263"/>
      <c r="F9" s="263"/>
      <c r="G9" s="231"/>
    </row>
    <row r="10" spans="1:7" x14ac:dyDescent="0.2">
      <c r="A10" s="18">
        <v>1</v>
      </c>
      <c r="B10" s="18" t="s">
        <v>68</v>
      </c>
      <c r="C10" s="231">
        <f>+BALANCE!F14+BALANCE!F15</f>
        <v>22685949</v>
      </c>
      <c r="D10" s="231"/>
      <c r="E10" s="263"/>
      <c r="F10" s="263" t="s">
        <v>69</v>
      </c>
      <c r="G10" s="231">
        <f>+BALANCE!G35+BALANCE!G40</f>
        <v>4544412</v>
      </c>
    </row>
    <row r="11" spans="1:7" x14ac:dyDescent="0.2">
      <c r="A11" s="18">
        <v>2</v>
      </c>
      <c r="B11" s="18" t="s">
        <v>70</v>
      </c>
      <c r="C11" s="231">
        <f>+BALANCE!F16+BALANCE!F19+BALANCE!F22-BALANCE!G17</f>
        <v>43753859</v>
      </c>
      <c r="D11" s="231"/>
      <c r="E11" s="263"/>
      <c r="F11" s="263" t="s">
        <v>391</v>
      </c>
      <c r="G11" s="231">
        <f>+BALANCE!G37+BALANCE!G45+BALANCE!G46-BALANCE!F34</f>
        <v>3417489</v>
      </c>
    </row>
    <row r="12" spans="1:7" x14ac:dyDescent="0.2">
      <c r="A12" s="18">
        <v>3</v>
      </c>
      <c r="B12" s="18" t="s">
        <v>72</v>
      </c>
      <c r="C12" s="264">
        <f>+BALANCE!F25</f>
        <v>1814708</v>
      </c>
      <c r="D12" s="231"/>
      <c r="E12" s="263"/>
      <c r="F12" s="263" t="s">
        <v>71</v>
      </c>
      <c r="G12" s="231">
        <f>+BALANCE!G44</f>
        <v>2638236</v>
      </c>
    </row>
    <row r="13" spans="1:7" x14ac:dyDescent="0.2">
      <c r="C13" s="233"/>
      <c r="D13" s="231"/>
      <c r="E13" s="263"/>
      <c r="F13" s="263" t="s">
        <v>73</v>
      </c>
      <c r="G13" s="233">
        <f>+BALANCE!G42+BALANCE!G43+BALANCE!G41</f>
        <v>6154226</v>
      </c>
    </row>
    <row r="14" spans="1:7" x14ac:dyDescent="0.2">
      <c r="B14" s="18" t="s">
        <v>74</v>
      </c>
      <c r="C14" s="231">
        <f>SUM(C10:C12)</f>
        <v>68254516</v>
      </c>
      <c r="D14" s="231"/>
      <c r="E14" s="263"/>
      <c r="F14" s="263" t="s">
        <v>75</v>
      </c>
      <c r="G14" s="231">
        <f>SUM(G10:G13)</f>
        <v>16754363</v>
      </c>
    </row>
    <row r="15" spans="1:7" x14ac:dyDescent="0.2">
      <c r="C15" s="231"/>
      <c r="D15" s="231"/>
      <c r="E15" s="263"/>
      <c r="F15" s="263"/>
      <c r="G15" s="231"/>
    </row>
    <row r="16" spans="1:7" x14ac:dyDescent="0.2">
      <c r="B16" s="18" t="s">
        <v>76</v>
      </c>
      <c r="C16" s="231"/>
      <c r="D16" s="231"/>
      <c r="E16" s="263"/>
      <c r="F16" s="263" t="s">
        <v>77</v>
      </c>
      <c r="G16" s="231"/>
    </row>
    <row r="17" spans="1:10" x14ac:dyDescent="0.2">
      <c r="C17" s="231"/>
      <c r="D17" s="231"/>
      <c r="E17" s="263"/>
      <c r="F17" s="263"/>
      <c r="G17" s="231"/>
    </row>
    <row r="18" spans="1:10" x14ac:dyDescent="0.2">
      <c r="A18" s="18">
        <v>4</v>
      </c>
      <c r="B18" s="18" t="s">
        <v>78</v>
      </c>
      <c r="C18" s="231">
        <f>+BALANCE!F24+BALANCE!F18++BALANCE!F1</f>
        <v>1930979</v>
      </c>
      <c r="D18" s="231"/>
      <c r="E18" s="263"/>
      <c r="F18" s="263" t="s">
        <v>79</v>
      </c>
      <c r="G18" s="231">
        <f>+BALANCE!G48</f>
        <v>212387</v>
      </c>
    </row>
    <row r="19" spans="1:10" x14ac:dyDescent="0.2">
      <c r="A19" s="18">
        <v>5</v>
      </c>
      <c r="B19" s="18" t="s">
        <v>80</v>
      </c>
      <c r="C19" s="231">
        <f>+BALANCE!F26+BALANCE!F27+BALANCE!F28+BALANCE!F29-BALANCE!G30-BALANCE!G31-BALANCE!G32+BALANCE!F33</f>
        <v>1185712</v>
      </c>
      <c r="D19" s="231"/>
      <c r="E19" s="263"/>
      <c r="F19" s="263" t="s">
        <v>81</v>
      </c>
      <c r="G19" s="231">
        <f>+BALANCE!G49+BALANCE!G50</f>
        <v>59231091</v>
      </c>
    </row>
    <row r="20" spans="1:10" x14ac:dyDescent="0.2">
      <c r="C20" s="233"/>
      <c r="D20" s="231"/>
      <c r="E20" s="263"/>
      <c r="F20" s="263" t="s">
        <v>82</v>
      </c>
      <c r="G20" s="233">
        <f>-BALANCE!I85</f>
        <v>-4826634</v>
      </c>
    </row>
    <row r="21" spans="1:10" x14ac:dyDescent="0.2">
      <c r="B21" s="18" t="s">
        <v>83</v>
      </c>
      <c r="C21" s="231">
        <f>SUM(C18:C20)</f>
        <v>3116691</v>
      </c>
      <c r="D21" s="231"/>
      <c r="E21" s="263"/>
      <c r="F21" s="263" t="s">
        <v>84</v>
      </c>
      <c r="G21" s="231">
        <f>SUM(G18:G20)</f>
        <v>54616844</v>
      </c>
    </row>
    <row r="22" spans="1:10" x14ac:dyDescent="0.2">
      <c r="C22" s="231"/>
      <c r="D22" s="231"/>
      <c r="E22" s="263"/>
      <c r="F22" s="263"/>
      <c r="G22" s="231"/>
    </row>
    <row r="23" spans="1:10" x14ac:dyDescent="0.2">
      <c r="C23" s="231"/>
      <c r="D23" s="231"/>
      <c r="E23" s="263"/>
      <c r="F23" s="263"/>
      <c r="G23" s="231"/>
    </row>
    <row r="24" spans="1:10" x14ac:dyDescent="0.2">
      <c r="C24" s="231"/>
      <c r="D24" s="231"/>
      <c r="E24" s="263"/>
      <c r="F24" s="263"/>
      <c r="G24" s="231"/>
    </row>
    <row r="25" spans="1:10" x14ac:dyDescent="0.2">
      <c r="B25" s="18" t="s">
        <v>85</v>
      </c>
      <c r="C25" s="231">
        <f>+C21+C14</f>
        <v>71371207</v>
      </c>
      <c r="D25" s="231"/>
      <c r="E25" s="263"/>
      <c r="F25" s="263" t="s">
        <v>86</v>
      </c>
      <c r="G25" s="231">
        <f>+G14+G21</f>
        <v>71371207</v>
      </c>
      <c r="I25" s="19">
        <f>+C25-G25</f>
        <v>0</v>
      </c>
      <c r="J25" s="19"/>
    </row>
    <row r="26" spans="1:10" x14ac:dyDescent="0.2">
      <c r="C26" s="231"/>
      <c r="D26" s="231"/>
      <c r="E26" s="263"/>
      <c r="F26" s="263"/>
      <c r="G26" s="231"/>
    </row>
    <row r="27" spans="1:10" x14ac:dyDescent="0.2">
      <c r="C27" s="231"/>
      <c r="D27" s="231"/>
      <c r="E27" s="263"/>
      <c r="F27" s="263"/>
      <c r="G27" s="231"/>
    </row>
    <row r="28" spans="1:10" x14ac:dyDescent="0.2">
      <c r="C28" s="231"/>
      <c r="D28" s="231"/>
      <c r="E28" s="263"/>
      <c r="F28" s="263"/>
      <c r="G28" s="231"/>
    </row>
    <row r="29" spans="1:10" x14ac:dyDescent="0.2">
      <c r="C29" s="231"/>
      <c r="D29" s="231"/>
      <c r="E29" s="263"/>
      <c r="F29" s="263"/>
      <c r="G29" s="231"/>
    </row>
    <row r="30" spans="1:10" x14ac:dyDescent="0.2">
      <c r="C30" s="231"/>
      <c r="D30" s="231"/>
      <c r="E30" s="263"/>
      <c r="F30" s="263"/>
      <c r="G30" s="231"/>
    </row>
  </sheetData>
  <pageMargins left="0.70866141732283472" right="0.70866141732283472" top="0.74803149606299213" bottom="0.74803149606299213" header="0.31496062992125984" footer="0.31496062992125984"/>
  <pageSetup scale="83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0D8A-6E5B-4AF8-A104-A259CDCB3C11}">
  <dimension ref="A1:E41"/>
  <sheetViews>
    <sheetView topLeftCell="A28" workbookViewId="0">
      <selection activeCell="C40" sqref="C39:E41"/>
    </sheetView>
  </sheetViews>
  <sheetFormatPr baseColWidth="10" defaultRowHeight="15" x14ac:dyDescent="0.25"/>
  <cols>
    <col min="1" max="1" width="55.42578125" bestFit="1" customWidth="1"/>
    <col min="3" max="4" width="12" bestFit="1" customWidth="1"/>
  </cols>
  <sheetData>
    <row r="1" spans="1:4" x14ac:dyDescent="0.25">
      <c r="A1" s="248" t="s">
        <v>62</v>
      </c>
      <c r="B1" s="248"/>
      <c r="C1" s="248"/>
      <c r="D1" s="248"/>
    </row>
    <row r="2" spans="1:4" x14ac:dyDescent="0.25">
      <c r="A2" s="5"/>
      <c r="B2" s="6"/>
      <c r="C2" s="5"/>
      <c r="D2" s="2"/>
    </row>
    <row r="3" spans="1:4" x14ac:dyDescent="0.25">
      <c r="A3" s="249" t="s">
        <v>87</v>
      </c>
      <c r="B3" s="249"/>
      <c r="C3" s="249"/>
      <c r="D3" s="249"/>
    </row>
    <row r="4" spans="1:4" x14ac:dyDescent="0.25">
      <c r="A4" s="249" t="s">
        <v>456</v>
      </c>
      <c r="B4" s="249"/>
      <c r="C4" s="249"/>
      <c r="D4" s="249"/>
    </row>
    <row r="5" spans="1:4" x14ac:dyDescent="0.25">
      <c r="A5" s="5"/>
      <c r="B5" s="6"/>
      <c r="C5" s="5"/>
      <c r="D5" s="2"/>
    </row>
    <row r="6" spans="1:4" x14ac:dyDescent="0.25">
      <c r="A6" s="5"/>
      <c r="B6" s="5"/>
      <c r="C6" s="5"/>
      <c r="D6" s="2"/>
    </row>
    <row r="7" spans="1:4" x14ac:dyDescent="0.25">
      <c r="A7" s="7"/>
      <c r="B7" s="8"/>
      <c r="C7" s="9"/>
      <c r="D7" s="2"/>
    </row>
    <row r="8" spans="1:4" x14ac:dyDescent="0.25">
      <c r="A8" s="7"/>
      <c r="B8" s="10"/>
      <c r="C8" s="11" t="s">
        <v>65</v>
      </c>
      <c r="D8" s="2"/>
    </row>
    <row r="9" spans="1:4" x14ac:dyDescent="0.25">
      <c r="A9" s="7"/>
      <c r="B9" s="10"/>
      <c r="C9" s="8">
        <v>2018</v>
      </c>
      <c r="D9" s="2"/>
    </row>
    <row r="10" spans="1:4" x14ac:dyDescent="0.25">
      <c r="A10" s="7"/>
      <c r="B10" s="10"/>
      <c r="C10" s="11"/>
      <c r="D10" s="2"/>
    </row>
    <row r="11" spans="1:4" x14ac:dyDescent="0.25">
      <c r="A11" s="7" t="s">
        <v>88</v>
      </c>
      <c r="B11" s="10" t="s">
        <v>250</v>
      </c>
      <c r="C11" s="12">
        <f>+BALANCE!I51+BALANCE!I52</f>
        <v>183183946</v>
      </c>
      <c r="D11" s="4"/>
    </row>
    <row r="12" spans="1:4" x14ac:dyDescent="0.25">
      <c r="A12" s="7" t="s">
        <v>89</v>
      </c>
      <c r="B12" s="10"/>
      <c r="C12" s="12">
        <f>-BALANCE!H55-BALANCE!H56-BALANCE!H70</f>
        <v>-119440772</v>
      </c>
      <c r="D12" s="219"/>
    </row>
    <row r="13" spans="1:4" x14ac:dyDescent="0.25">
      <c r="A13" s="7"/>
      <c r="B13" s="10"/>
      <c r="C13" s="12"/>
      <c r="D13" s="2"/>
    </row>
    <row r="14" spans="1:4" x14ac:dyDescent="0.25">
      <c r="A14" s="7" t="s">
        <v>90</v>
      </c>
      <c r="B14" s="10"/>
      <c r="C14" s="13">
        <f>+BALANCE!I54</f>
        <v>32906564</v>
      </c>
      <c r="D14" s="2"/>
    </row>
    <row r="15" spans="1:4" x14ac:dyDescent="0.25">
      <c r="A15" s="7"/>
      <c r="B15" s="10"/>
      <c r="C15" s="12"/>
      <c r="D15" s="2"/>
    </row>
    <row r="16" spans="1:4" x14ac:dyDescent="0.25">
      <c r="A16" s="7" t="s">
        <v>91</v>
      </c>
      <c r="B16" s="10"/>
      <c r="C16" s="16">
        <f>SUM(C11:C14)</f>
        <v>96649738</v>
      </c>
      <c r="D16" s="2"/>
    </row>
    <row r="17" spans="1:5" x14ac:dyDescent="0.25">
      <c r="A17" s="7"/>
      <c r="B17" s="10"/>
      <c r="C17" s="12"/>
      <c r="D17" s="2"/>
    </row>
    <row r="18" spans="1:5" x14ac:dyDescent="0.25">
      <c r="A18" s="7" t="s">
        <v>92</v>
      </c>
      <c r="B18" s="10"/>
      <c r="C18" s="12">
        <v>0</v>
      </c>
      <c r="D18" s="2"/>
    </row>
    <row r="19" spans="1:5" x14ac:dyDescent="0.25">
      <c r="A19" s="7" t="s">
        <v>93</v>
      </c>
      <c r="B19" s="10"/>
      <c r="C19" s="12">
        <v>-100287290</v>
      </c>
      <c r="D19" s="2"/>
      <c r="E19" s="13"/>
    </row>
    <row r="20" spans="1:5" x14ac:dyDescent="0.25">
      <c r="A20" s="7" t="s">
        <v>94</v>
      </c>
      <c r="B20" s="10"/>
      <c r="C20" s="12">
        <v>0</v>
      </c>
      <c r="D20" s="2"/>
    </row>
    <row r="21" spans="1:5" x14ac:dyDescent="0.25">
      <c r="A21" s="7" t="s">
        <v>95</v>
      </c>
      <c r="B21" s="10"/>
      <c r="C21" s="12">
        <v>0</v>
      </c>
      <c r="D21" s="2"/>
    </row>
    <row r="22" spans="1:5" x14ac:dyDescent="0.25">
      <c r="A22" s="7" t="s">
        <v>96</v>
      </c>
      <c r="B22" s="10"/>
      <c r="C22" s="12">
        <v>0</v>
      </c>
      <c r="D22" s="2"/>
    </row>
    <row r="23" spans="1:5" x14ac:dyDescent="0.25">
      <c r="A23" s="7" t="s">
        <v>97</v>
      </c>
      <c r="B23" s="10"/>
      <c r="C23" s="13">
        <v>0</v>
      </c>
      <c r="D23" s="2"/>
    </row>
    <row r="24" spans="1:5" x14ac:dyDescent="0.25">
      <c r="A24" s="7" t="s">
        <v>98</v>
      </c>
      <c r="B24" s="10"/>
      <c r="C24" s="13">
        <v>0</v>
      </c>
      <c r="D24" s="2"/>
    </row>
    <row r="25" spans="1:5" x14ac:dyDescent="0.25">
      <c r="A25" s="7"/>
      <c r="B25" s="10"/>
      <c r="C25" s="12"/>
      <c r="D25" s="2"/>
    </row>
    <row r="26" spans="1:5" x14ac:dyDescent="0.25">
      <c r="A26" s="7" t="s">
        <v>99</v>
      </c>
      <c r="B26" s="10"/>
      <c r="C26" s="16">
        <f>SUM(C16:C25)</f>
        <v>-3637552</v>
      </c>
      <c r="D26" s="2"/>
    </row>
    <row r="27" spans="1:5" x14ac:dyDescent="0.25">
      <c r="A27" s="7"/>
      <c r="B27" s="10"/>
      <c r="C27" s="12"/>
      <c r="D27" s="2"/>
    </row>
    <row r="28" spans="1:5" x14ac:dyDescent="0.25">
      <c r="A28" s="7" t="s">
        <v>96</v>
      </c>
      <c r="B28" s="10"/>
      <c r="C28">
        <f>-BALANCE!H76-BALANCE!H77-BALANCE!H78-BALANCE!H79-BALANCE!H81-BALANCE!H82-BALANCE!H83</f>
        <v>-1196265</v>
      </c>
      <c r="D28" s="2"/>
    </row>
    <row r="29" spans="1:5" x14ac:dyDescent="0.25">
      <c r="A29" s="7" t="s">
        <v>100</v>
      </c>
      <c r="B29" s="10"/>
      <c r="C29" s="13">
        <f>+BALANCE!I53-BALANCE!H80</f>
        <v>7183</v>
      </c>
      <c r="D29" s="2"/>
    </row>
    <row r="30" spans="1:5" x14ac:dyDescent="0.25">
      <c r="A30" s="7" t="s">
        <v>101</v>
      </c>
      <c r="B30" s="10"/>
      <c r="C30" s="12">
        <f>SUM(C26:C29)</f>
        <v>-4826634</v>
      </c>
      <c r="D30" s="2"/>
      <c r="E30" s="149"/>
    </row>
    <row r="31" spans="1:5" x14ac:dyDescent="0.25">
      <c r="A31" s="7"/>
      <c r="B31" s="10"/>
      <c r="C31" s="12"/>
      <c r="D31" s="2"/>
    </row>
    <row r="32" spans="1:5" x14ac:dyDescent="0.25">
      <c r="A32" s="7" t="s">
        <v>102</v>
      </c>
      <c r="B32" s="10"/>
      <c r="C32" s="13">
        <v>0</v>
      </c>
      <c r="D32" s="2"/>
    </row>
    <row r="33" spans="1:4" x14ac:dyDescent="0.25">
      <c r="A33" s="7"/>
      <c r="B33" s="10"/>
      <c r="C33" s="12"/>
      <c r="D33" s="2"/>
    </row>
    <row r="34" spans="1:4" x14ac:dyDescent="0.25">
      <c r="A34" s="7" t="s">
        <v>103</v>
      </c>
      <c r="B34" s="10"/>
      <c r="C34" s="12">
        <f>SUM(C30:C33)</f>
        <v>-4826634</v>
      </c>
      <c r="D34" s="2"/>
    </row>
    <row r="35" spans="1:4" x14ac:dyDescent="0.25">
      <c r="A35" s="7"/>
      <c r="B35" s="10"/>
      <c r="C35" s="12"/>
      <c r="D35" s="2"/>
    </row>
    <row r="36" spans="1:4" x14ac:dyDescent="0.25">
      <c r="A36" s="7" t="s">
        <v>104</v>
      </c>
      <c r="B36" s="10"/>
      <c r="C36" s="13">
        <v>0</v>
      </c>
      <c r="D36" s="2"/>
    </row>
    <row r="37" spans="1:4" x14ac:dyDescent="0.25">
      <c r="A37" s="14"/>
      <c r="B37" s="15"/>
      <c r="C37" s="16"/>
      <c r="D37" s="2"/>
    </row>
    <row r="38" spans="1:4" ht="15.75" thickBot="1" x14ac:dyDescent="0.3">
      <c r="A38" s="14" t="s">
        <v>105</v>
      </c>
      <c r="B38" s="15"/>
      <c r="C38" s="17">
        <f>SUM(C34:C37)</f>
        <v>-4826634</v>
      </c>
      <c r="D38" s="2"/>
    </row>
    <row r="39" spans="1:4" ht="15.75" thickTop="1" x14ac:dyDescent="0.25">
      <c r="A39" s="3"/>
      <c r="B39" s="3"/>
      <c r="C39" s="150"/>
      <c r="D39" s="2"/>
    </row>
    <row r="40" spans="1:4" x14ac:dyDescent="0.25">
      <c r="A40" s="2"/>
      <c r="B40" s="2"/>
      <c r="C40" s="4"/>
      <c r="D40" s="2"/>
    </row>
    <row r="41" spans="1:4" x14ac:dyDescent="0.25">
      <c r="C41" s="149"/>
      <c r="D41" s="149"/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0511-043C-4D7B-B689-3A7E69F0C2FF}">
  <sheetPr>
    <tabColor rgb="FFFF0000"/>
    <pageSetUpPr fitToPage="1"/>
  </sheetPr>
  <dimension ref="A1:L237"/>
  <sheetViews>
    <sheetView workbookViewId="0">
      <selection activeCell="A3" sqref="A3"/>
    </sheetView>
  </sheetViews>
  <sheetFormatPr baseColWidth="10" defaultRowHeight="12" x14ac:dyDescent="0.2"/>
  <cols>
    <col min="1" max="1" width="10.5703125" style="35" customWidth="1"/>
    <col min="2" max="2" width="12" style="36" customWidth="1"/>
    <col min="3" max="3" width="26.5703125" style="21" customWidth="1"/>
    <col min="4" max="4" width="11.28515625" style="21" customWidth="1"/>
    <col min="5" max="5" width="10.28515625" style="37" bestFit="1" customWidth="1"/>
    <col min="6" max="6" width="13.28515625" style="43" bestFit="1" customWidth="1"/>
    <col min="7" max="7" width="14.140625" style="38" customWidth="1"/>
    <col min="8" max="16384" width="11.42578125" style="21"/>
  </cols>
  <sheetData>
    <row r="1" spans="1:7" x14ac:dyDescent="0.2">
      <c r="A1" s="250" t="s">
        <v>62</v>
      </c>
      <c r="B1" s="250"/>
      <c r="C1" s="250"/>
      <c r="D1" s="250"/>
      <c r="E1" s="250"/>
      <c r="F1" s="250"/>
      <c r="G1" s="250"/>
    </row>
    <row r="2" spans="1:7" x14ac:dyDescent="0.2">
      <c r="A2" s="251" t="s">
        <v>457</v>
      </c>
      <c r="B2" s="252"/>
      <c r="C2" s="252"/>
      <c r="D2" s="252"/>
      <c r="E2" s="252"/>
      <c r="F2" s="252"/>
      <c r="G2" s="252"/>
    </row>
    <row r="4" spans="1:7" s="24" customFormat="1" ht="28.5" customHeight="1" x14ac:dyDescent="0.25">
      <c r="A4" s="22" t="s">
        <v>106</v>
      </c>
      <c r="B4" s="23" t="s">
        <v>107</v>
      </c>
      <c r="C4" s="24" t="s">
        <v>108</v>
      </c>
      <c r="E4" s="25"/>
      <c r="F4" s="140"/>
      <c r="G4" s="23" t="s">
        <v>109</v>
      </c>
    </row>
    <row r="5" spans="1:7" s="24" customFormat="1" ht="12.75" customHeight="1" x14ac:dyDescent="0.25">
      <c r="A5" s="26"/>
      <c r="B5" s="27"/>
      <c r="C5" s="28"/>
      <c r="D5" s="28"/>
      <c r="E5" s="29"/>
      <c r="F5" s="141"/>
      <c r="G5" s="27"/>
    </row>
    <row r="6" spans="1:7" s="24" customFormat="1" ht="12.75" customHeight="1" x14ac:dyDescent="0.25">
      <c r="A6" s="30"/>
      <c r="B6" s="31"/>
      <c r="C6" s="32"/>
      <c r="D6" s="32"/>
      <c r="E6" s="33"/>
      <c r="F6" s="142"/>
      <c r="G6" s="31"/>
    </row>
    <row r="7" spans="1:7" s="24" customFormat="1" ht="12.95" customHeight="1" x14ac:dyDescent="0.2">
      <c r="A7" s="253" t="s">
        <v>110</v>
      </c>
      <c r="B7" s="253"/>
      <c r="C7" s="253"/>
      <c r="D7" s="253"/>
      <c r="E7" s="253"/>
      <c r="F7" s="253"/>
      <c r="G7" s="253"/>
    </row>
    <row r="8" spans="1:7" s="24" customFormat="1" ht="12.95" customHeight="1" x14ac:dyDescent="0.2">
      <c r="A8" s="30"/>
      <c r="B8" s="31"/>
      <c r="C8" s="32"/>
      <c r="D8" s="32"/>
      <c r="E8" s="33"/>
      <c r="F8" s="142"/>
      <c r="G8" s="34"/>
    </row>
    <row r="9" spans="1:7" ht="12.95" hidden="1" customHeight="1" x14ac:dyDescent="0.2">
      <c r="A9" s="35">
        <v>10000001</v>
      </c>
      <c r="B9" s="36" t="s">
        <v>111</v>
      </c>
      <c r="F9" s="143"/>
      <c r="G9" s="39">
        <v>0</v>
      </c>
    </row>
    <row r="10" spans="1:7" ht="12.95" hidden="1" customHeight="1" x14ac:dyDescent="0.2">
      <c r="B10" s="40"/>
      <c r="C10" s="21" t="s">
        <v>112</v>
      </c>
      <c r="F10" s="139">
        <v>0</v>
      </c>
      <c r="G10" s="39"/>
    </row>
    <row r="11" spans="1:7" ht="12.95" hidden="1" customHeight="1" x14ac:dyDescent="0.2">
      <c r="F11" s="143"/>
      <c r="G11" s="39"/>
    </row>
    <row r="12" spans="1:7" ht="12.95" hidden="1" customHeight="1" x14ac:dyDescent="0.2">
      <c r="F12" s="143"/>
      <c r="G12" s="34"/>
    </row>
    <row r="13" spans="1:7" ht="12.95" customHeight="1" x14ac:dyDescent="0.2">
      <c r="A13" s="35" t="s">
        <v>396</v>
      </c>
      <c r="B13" s="36" t="s">
        <v>113</v>
      </c>
      <c r="F13" s="143"/>
      <c r="G13" s="34" t="e">
        <f>+F14</f>
        <v>#REF!</v>
      </c>
    </row>
    <row r="14" spans="1:7" ht="12.95" customHeight="1" x14ac:dyDescent="0.2">
      <c r="B14" s="41"/>
      <c r="C14" s="42" t="s">
        <v>413</v>
      </c>
      <c r="D14" s="43"/>
      <c r="E14" s="35"/>
      <c r="F14" s="82" t="e">
        <f>+#REF!</f>
        <v>#REF!</v>
      </c>
      <c r="G14" s="34"/>
    </row>
    <row r="15" spans="1:7" ht="12.95" hidden="1" customHeight="1" x14ac:dyDescent="0.2">
      <c r="C15" s="45" t="s">
        <v>114</v>
      </c>
      <c r="E15" s="46" t="s">
        <v>115</v>
      </c>
      <c r="F15" s="82"/>
      <c r="G15" s="34"/>
    </row>
    <row r="16" spans="1:7" ht="12.95" hidden="1" customHeight="1" x14ac:dyDescent="0.2">
      <c r="B16" s="47"/>
      <c r="C16" s="42"/>
      <c r="F16" s="144">
        <v>0</v>
      </c>
      <c r="G16" s="34"/>
    </row>
    <row r="17" spans="1:9" ht="12.95" hidden="1" customHeight="1" x14ac:dyDescent="0.2">
      <c r="B17" s="47"/>
      <c r="C17" s="45" t="s">
        <v>116</v>
      </c>
      <c r="F17" s="145"/>
      <c r="G17" s="34"/>
    </row>
    <row r="18" spans="1:9" ht="12.95" hidden="1" customHeight="1" x14ac:dyDescent="0.2">
      <c r="B18" s="47"/>
      <c r="C18" s="42" t="s">
        <v>117</v>
      </c>
      <c r="F18" s="139"/>
      <c r="G18" s="34"/>
    </row>
    <row r="19" spans="1:9" ht="12.95" customHeight="1" x14ac:dyDescent="0.2">
      <c r="B19" s="48"/>
      <c r="C19" s="49"/>
      <c r="D19" s="50"/>
      <c r="F19" s="82"/>
      <c r="G19" s="34"/>
    </row>
    <row r="20" spans="1:9" ht="12.95" customHeight="1" x14ac:dyDescent="0.2">
      <c r="A20" s="35" t="s">
        <v>396</v>
      </c>
      <c r="B20" s="48" t="s">
        <v>397</v>
      </c>
      <c r="C20" s="49"/>
      <c r="D20" s="50"/>
      <c r="E20" s="215"/>
      <c r="F20" s="82"/>
      <c r="G20" s="34" t="e">
        <f>+#REF!</f>
        <v>#REF!</v>
      </c>
    </row>
    <row r="21" spans="1:9" ht="12.95" customHeight="1" x14ac:dyDescent="0.2">
      <c r="B21" s="48"/>
      <c r="C21" s="42" t="s">
        <v>413</v>
      </c>
      <c r="D21" s="50"/>
      <c r="E21" s="215"/>
      <c r="F21" s="82">
        <f>+BALANCE!F15</f>
        <v>4791318</v>
      </c>
      <c r="G21" s="34"/>
    </row>
    <row r="22" spans="1:9" ht="12.95" customHeight="1" x14ac:dyDescent="0.2">
      <c r="F22" s="82"/>
      <c r="G22" s="34"/>
    </row>
    <row r="23" spans="1:9" ht="12.95" customHeight="1" x14ac:dyDescent="0.2">
      <c r="A23" s="35" t="s">
        <v>235</v>
      </c>
      <c r="B23" s="36" t="s">
        <v>118</v>
      </c>
      <c r="C23" s="42"/>
      <c r="G23" s="34">
        <f>SUM(F25:F36)</f>
        <v>43863541</v>
      </c>
      <c r="H23" s="43"/>
      <c r="I23" s="81"/>
    </row>
    <row r="24" spans="1:9" ht="12.95" customHeight="1" x14ac:dyDescent="0.2">
      <c r="D24" s="46" t="s">
        <v>119</v>
      </c>
      <c r="E24" s="51" t="s">
        <v>120</v>
      </c>
      <c r="F24" s="146" t="s">
        <v>121</v>
      </c>
      <c r="G24" s="34"/>
    </row>
    <row r="25" spans="1:9" ht="12.95" customHeight="1" x14ac:dyDescent="0.2">
      <c r="B25" s="36">
        <v>71644300</v>
      </c>
      <c r="C25" s="42" t="s">
        <v>122</v>
      </c>
      <c r="D25" s="52">
        <v>42735</v>
      </c>
      <c r="E25" s="53">
        <v>12</v>
      </c>
      <c r="F25" s="82">
        <v>1000000</v>
      </c>
      <c r="G25" s="34"/>
    </row>
    <row r="26" spans="1:9" ht="12.95" customHeight="1" x14ac:dyDescent="0.2">
      <c r="B26" s="36">
        <v>55555555</v>
      </c>
      <c r="C26" s="21" t="s">
        <v>287</v>
      </c>
      <c r="D26" s="52">
        <v>43281</v>
      </c>
      <c r="E26" s="53">
        <v>56</v>
      </c>
      <c r="F26" s="43">
        <f>894122-712777</f>
        <v>181345</v>
      </c>
      <c r="G26" s="34"/>
    </row>
    <row r="27" spans="1:9" ht="12.95" customHeight="1" x14ac:dyDescent="0.2">
      <c r="B27" s="47" t="s">
        <v>273</v>
      </c>
      <c r="C27" s="21" t="s">
        <v>398</v>
      </c>
      <c r="D27" s="52"/>
      <c r="E27" s="53">
        <v>73</v>
      </c>
      <c r="F27" s="43">
        <v>3590809</v>
      </c>
      <c r="G27" s="34"/>
    </row>
    <row r="28" spans="1:9" ht="12.95" customHeight="1" x14ac:dyDescent="0.2">
      <c r="B28" s="47" t="s">
        <v>251</v>
      </c>
      <c r="C28" s="21" t="s">
        <v>414</v>
      </c>
      <c r="D28" s="52"/>
      <c r="E28" s="53">
        <v>79</v>
      </c>
      <c r="F28" s="43">
        <v>563043</v>
      </c>
      <c r="G28" s="34"/>
    </row>
    <row r="29" spans="1:9" ht="12.95" customHeight="1" x14ac:dyDescent="0.2">
      <c r="B29" s="225" t="s">
        <v>426</v>
      </c>
      <c r="C29" s="225" t="s">
        <v>441</v>
      </c>
      <c r="D29" s="52"/>
      <c r="E29" s="228" t="s">
        <v>427</v>
      </c>
      <c r="F29" s="231">
        <v>800000</v>
      </c>
      <c r="G29" s="34"/>
    </row>
    <row r="30" spans="1:9" ht="12.95" customHeight="1" x14ac:dyDescent="0.2">
      <c r="B30" s="225" t="s">
        <v>252</v>
      </c>
      <c r="C30" s="225" t="s">
        <v>442</v>
      </c>
      <c r="D30" s="52"/>
      <c r="E30" s="228" t="s">
        <v>395</v>
      </c>
      <c r="F30" s="231">
        <v>8796831</v>
      </c>
      <c r="G30" s="34"/>
    </row>
    <row r="31" spans="1:9" ht="12.95" customHeight="1" x14ac:dyDescent="0.2">
      <c r="B31" s="225" t="s">
        <v>253</v>
      </c>
      <c r="C31" s="225" t="s">
        <v>443</v>
      </c>
      <c r="D31" s="52"/>
      <c r="E31" s="228" t="s">
        <v>395</v>
      </c>
      <c r="F31" s="231">
        <v>6666666</v>
      </c>
      <c r="G31" s="34"/>
    </row>
    <row r="32" spans="1:9" ht="12.95" customHeight="1" x14ac:dyDescent="0.2">
      <c r="B32" s="225" t="s">
        <v>253</v>
      </c>
      <c r="C32" s="225" t="s">
        <v>443</v>
      </c>
      <c r="D32" s="52"/>
      <c r="E32" s="228" t="s">
        <v>428</v>
      </c>
      <c r="F32" s="231">
        <v>6666666</v>
      </c>
      <c r="G32" s="34"/>
    </row>
    <row r="33" spans="1:10" ht="12.95" customHeight="1" x14ac:dyDescent="0.2">
      <c r="B33" s="225" t="s">
        <v>253</v>
      </c>
      <c r="C33" s="225" t="s">
        <v>444</v>
      </c>
      <c r="D33" s="52"/>
      <c r="E33" s="228" t="s">
        <v>412</v>
      </c>
      <c r="F33" s="231">
        <v>6666666</v>
      </c>
      <c r="G33" s="34"/>
    </row>
    <row r="34" spans="1:10" ht="12.95" customHeight="1" x14ac:dyDescent="0.2">
      <c r="B34" s="225" t="s">
        <v>272</v>
      </c>
      <c r="C34" s="225" t="s">
        <v>445</v>
      </c>
      <c r="D34" s="52"/>
      <c r="E34" s="228" t="s">
        <v>429</v>
      </c>
      <c r="F34" s="231">
        <v>8472771</v>
      </c>
      <c r="G34" s="34"/>
    </row>
    <row r="35" spans="1:10" ht="12.95" customHeight="1" x14ac:dyDescent="0.2">
      <c r="B35" s="225" t="s">
        <v>386</v>
      </c>
      <c r="C35" s="225" t="s">
        <v>431</v>
      </c>
      <c r="D35" s="52"/>
      <c r="E35" s="228" t="s">
        <v>430</v>
      </c>
      <c r="F35" s="231">
        <v>255000</v>
      </c>
      <c r="G35" s="34"/>
    </row>
    <row r="36" spans="1:10" ht="12.95" customHeight="1" x14ac:dyDescent="0.2">
      <c r="B36" s="225" t="s">
        <v>386</v>
      </c>
      <c r="C36" s="225" t="s">
        <v>433</v>
      </c>
      <c r="D36" s="52"/>
      <c r="E36" s="228" t="s">
        <v>432</v>
      </c>
      <c r="F36" s="233">
        <v>203744</v>
      </c>
      <c r="G36" s="34"/>
    </row>
    <row r="37" spans="1:10" ht="12.95" customHeight="1" x14ac:dyDescent="0.2">
      <c r="B37" s="47"/>
      <c r="D37" s="52"/>
      <c r="E37" s="229"/>
      <c r="G37" s="34"/>
    </row>
    <row r="38" spans="1:10" ht="12.95" customHeight="1" x14ac:dyDescent="0.2">
      <c r="A38" s="35" t="s">
        <v>236</v>
      </c>
      <c r="B38" s="36" t="s">
        <v>123</v>
      </c>
      <c r="C38" s="42"/>
      <c r="D38" s="42"/>
      <c r="E38" s="54"/>
      <c r="G38" s="34">
        <f>SUM(F39:F40)</f>
        <v>-2330204</v>
      </c>
    </row>
    <row r="39" spans="1:10" ht="12.95" customHeight="1" x14ac:dyDescent="0.2">
      <c r="B39" s="47">
        <v>42736</v>
      </c>
      <c r="C39" s="42" t="s">
        <v>124</v>
      </c>
      <c r="D39" s="42"/>
      <c r="E39" s="54"/>
      <c r="F39" s="82">
        <v>-421568</v>
      </c>
      <c r="G39" s="34"/>
    </row>
    <row r="40" spans="1:10" ht="12.95" customHeight="1" x14ac:dyDescent="0.2">
      <c r="B40" s="47">
        <v>43100</v>
      </c>
      <c r="C40" s="42" t="s">
        <v>124</v>
      </c>
      <c r="D40" s="52"/>
      <c r="E40" s="53"/>
      <c r="F40" s="70">
        <v>-1908636</v>
      </c>
      <c r="G40" s="34"/>
    </row>
    <row r="41" spans="1:10" ht="12.95" customHeight="1" x14ac:dyDescent="0.2">
      <c r="D41" s="52"/>
      <c r="E41" s="53"/>
      <c r="G41" s="34"/>
    </row>
    <row r="42" spans="1:10" ht="12.95" customHeight="1" x14ac:dyDescent="0.2">
      <c r="A42" s="35" t="s">
        <v>234</v>
      </c>
      <c r="B42" s="36" t="s">
        <v>233</v>
      </c>
      <c r="D42" s="52"/>
      <c r="E42" s="53"/>
      <c r="G42" s="34">
        <f>SUM(F44:F55)</f>
        <v>1104005</v>
      </c>
      <c r="I42" s="81">
        <v>1094005</v>
      </c>
      <c r="J42" s="81">
        <f>+G42-I42</f>
        <v>10000</v>
      </c>
    </row>
    <row r="43" spans="1:10" ht="12.95" customHeight="1" x14ac:dyDescent="0.2">
      <c r="D43" s="52"/>
      <c r="E43" s="53"/>
      <c r="G43" s="34"/>
      <c r="I43" s="81"/>
      <c r="J43" s="81"/>
    </row>
    <row r="44" spans="1:10" ht="12.95" customHeight="1" x14ac:dyDescent="0.2">
      <c r="B44" s="224" t="s">
        <v>422</v>
      </c>
      <c r="C44" s="42" t="s">
        <v>415</v>
      </c>
      <c r="D44" s="52"/>
      <c r="E44" s="148"/>
      <c r="F44" s="71">
        <v>138516</v>
      </c>
      <c r="G44" s="34"/>
    </row>
    <row r="45" spans="1:10" ht="12.95" hidden="1" customHeight="1" x14ac:dyDescent="0.25">
      <c r="A45" s="35">
        <v>10000904</v>
      </c>
      <c r="B45" s="36" t="s">
        <v>125</v>
      </c>
      <c r="C45" s="221" t="s">
        <v>394</v>
      </c>
      <c r="D45" s="52"/>
      <c r="E45" s="53"/>
      <c r="G45" s="34">
        <v>0</v>
      </c>
    </row>
    <row r="46" spans="1:10" ht="12.95" hidden="1" customHeight="1" x14ac:dyDescent="0.25">
      <c r="B46" s="47">
        <v>42825</v>
      </c>
      <c r="C46" s="221" t="s">
        <v>411</v>
      </c>
      <c r="D46" s="52"/>
      <c r="E46" s="53"/>
      <c r="G46" s="34"/>
    </row>
    <row r="47" spans="1:10" ht="12.95" hidden="1" customHeight="1" x14ac:dyDescent="0.25">
      <c r="C47" s="221" t="s">
        <v>410</v>
      </c>
      <c r="D47" s="52"/>
      <c r="E47" s="53"/>
      <c r="F47" s="139">
        <v>0</v>
      </c>
      <c r="G47" s="34"/>
    </row>
    <row r="48" spans="1:10" ht="12.95" hidden="1" customHeight="1" x14ac:dyDescent="0.25">
      <c r="C48" s="221" t="s">
        <v>409</v>
      </c>
      <c r="D48" s="52"/>
      <c r="E48" s="53"/>
      <c r="G48" s="34"/>
    </row>
    <row r="49" spans="1:9" ht="12.95" hidden="1" customHeight="1" x14ac:dyDescent="0.25">
      <c r="C49" s="221" t="s">
        <v>408</v>
      </c>
      <c r="D49" s="52"/>
      <c r="E49" s="53"/>
      <c r="G49" s="34"/>
    </row>
    <row r="50" spans="1:9" ht="12.95" hidden="1" customHeight="1" x14ac:dyDescent="0.25">
      <c r="A50" s="35">
        <v>10000904</v>
      </c>
      <c r="B50" s="36" t="s">
        <v>125</v>
      </c>
      <c r="C50" s="221" t="s">
        <v>407</v>
      </c>
      <c r="D50" s="42"/>
      <c r="E50" s="54"/>
      <c r="G50" s="34">
        <v>0</v>
      </c>
    </row>
    <row r="51" spans="1:9" ht="12.95" hidden="1" customHeight="1" x14ac:dyDescent="0.2">
      <c r="B51" s="47">
        <v>42735</v>
      </c>
      <c r="C51" s="36" t="s">
        <v>126</v>
      </c>
      <c r="D51" s="42"/>
      <c r="E51" s="54"/>
      <c r="G51" s="34"/>
    </row>
    <row r="52" spans="1:9" ht="12.95" hidden="1" customHeight="1" x14ac:dyDescent="0.2">
      <c r="D52" s="52"/>
      <c r="E52" s="53"/>
      <c r="F52" s="139">
        <v>0</v>
      </c>
      <c r="G52" s="34"/>
    </row>
    <row r="53" spans="1:9" ht="12.95" hidden="1" customHeight="1" x14ac:dyDescent="0.2">
      <c r="D53" s="52"/>
      <c r="E53" s="53"/>
      <c r="G53" s="34"/>
    </row>
    <row r="54" spans="1:9" ht="12.95" customHeight="1" x14ac:dyDescent="0.2">
      <c r="B54" s="224" t="s">
        <v>425</v>
      </c>
      <c r="C54" s="42" t="s">
        <v>407</v>
      </c>
      <c r="D54" s="52"/>
      <c r="E54" s="53"/>
      <c r="F54" s="43">
        <v>826973</v>
      </c>
      <c r="G54" s="34"/>
    </row>
    <row r="55" spans="1:9" ht="12.95" customHeight="1" x14ac:dyDescent="0.2">
      <c r="B55" s="224" t="s">
        <v>425</v>
      </c>
      <c r="C55" s="42" t="s">
        <v>408</v>
      </c>
      <c r="D55" s="52"/>
      <c r="E55" s="53"/>
      <c r="F55" s="70">
        <v>138516</v>
      </c>
      <c r="G55" s="34"/>
    </row>
    <row r="56" spans="1:9" ht="12.95" customHeight="1" x14ac:dyDescent="0.2">
      <c r="A56" s="21"/>
      <c r="B56" s="21"/>
      <c r="E56" s="21"/>
      <c r="G56" s="21"/>
    </row>
    <row r="57" spans="1:9" ht="12.95" customHeight="1" x14ac:dyDescent="0.2">
      <c r="A57" s="21" t="s">
        <v>399</v>
      </c>
      <c r="B57" s="21" t="s">
        <v>400</v>
      </c>
      <c r="E57" s="21"/>
      <c r="G57" s="43">
        <f>+F58</f>
        <v>464654</v>
      </c>
      <c r="I57" s="21">
        <f>+BALANCE!F19</f>
        <v>464654</v>
      </c>
    </row>
    <row r="58" spans="1:9" ht="12.95" customHeight="1" x14ac:dyDescent="0.2">
      <c r="A58" s="21"/>
      <c r="B58" s="42" t="s">
        <v>392</v>
      </c>
      <c r="C58" s="42" t="s">
        <v>393</v>
      </c>
      <c r="E58" s="21"/>
      <c r="F58" s="70">
        <v>464654</v>
      </c>
      <c r="G58" s="21"/>
    </row>
    <row r="59" spans="1:9" ht="12.95" customHeight="1" x14ac:dyDescent="0.2">
      <c r="A59" s="21"/>
      <c r="B59" s="21"/>
      <c r="E59" s="21"/>
      <c r="G59" s="21"/>
    </row>
    <row r="60" spans="1:9" ht="12.95" customHeight="1" x14ac:dyDescent="0.2">
      <c r="A60" s="21"/>
      <c r="B60" s="21"/>
      <c r="E60" s="21"/>
      <c r="G60" s="21"/>
    </row>
    <row r="61" spans="1:9" ht="12.95" customHeight="1" x14ac:dyDescent="0.2">
      <c r="A61" s="35" t="s">
        <v>237</v>
      </c>
      <c r="B61" s="36" t="s">
        <v>127</v>
      </c>
      <c r="C61" s="42"/>
      <c r="D61" s="42"/>
      <c r="E61" s="54"/>
      <c r="F61" s="21"/>
      <c r="G61" s="34">
        <f>+F62</f>
        <v>1755868</v>
      </c>
    </row>
    <row r="62" spans="1:9" ht="12.95" customHeight="1" x14ac:dyDescent="0.2">
      <c r="C62" s="36" t="s">
        <v>128</v>
      </c>
      <c r="D62" s="42"/>
      <c r="E62" s="54"/>
      <c r="F62" s="139">
        <v>1755868</v>
      </c>
      <c r="G62" s="34"/>
    </row>
    <row r="63" spans="1:9" ht="12.95" customHeight="1" x14ac:dyDescent="0.2">
      <c r="C63" s="36"/>
      <c r="D63" s="42"/>
      <c r="E63" s="54"/>
      <c r="F63" s="21"/>
      <c r="G63" s="34"/>
    </row>
    <row r="64" spans="1:9" ht="12.95" customHeight="1" x14ac:dyDescent="0.2">
      <c r="C64" s="36"/>
      <c r="D64" s="42"/>
      <c r="E64" s="54"/>
      <c r="F64" s="82"/>
      <c r="G64" s="34"/>
    </row>
    <row r="65" spans="1:12" ht="12.95" customHeight="1" x14ac:dyDescent="0.2">
      <c r="C65" s="36"/>
      <c r="E65" s="21"/>
      <c r="F65" s="82"/>
      <c r="G65" s="21"/>
    </row>
    <row r="66" spans="1:12" ht="12.95" customHeight="1" x14ac:dyDescent="0.2">
      <c r="A66" s="35" t="s">
        <v>260</v>
      </c>
      <c r="B66" s="36" t="s">
        <v>288</v>
      </c>
      <c r="D66" s="42"/>
      <c r="E66" s="54"/>
      <c r="F66" s="21"/>
      <c r="G66" s="34">
        <f>+F67</f>
        <v>826973.70000000007</v>
      </c>
      <c r="J66" s="34">
        <f>30*27532.8</f>
        <v>825984</v>
      </c>
      <c r="K66" s="34">
        <v>822963</v>
      </c>
      <c r="L66" s="34">
        <f>+J66-K66</f>
        <v>3021</v>
      </c>
    </row>
    <row r="67" spans="1:12" ht="12.95" customHeight="1" x14ac:dyDescent="0.2">
      <c r="B67" s="47">
        <v>43434</v>
      </c>
      <c r="C67" s="42" t="s">
        <v>134</v>
      </c>
      <c r="D67" s="61">
        <v>30</v>
      </c>
      <c r="E67" s="21"/>
      <c r="F67" s="139">
        <f>30*27565.79</f>
        <v>826973.70000000007</v>
      </c>
      <c r="G67" s="34"/>
    </row>
    <row r="68" spans="1:12" ht="12.95" customHeight="1" x14ac:dyDescent="0.2">
      <c r="C68" s="36"/>
      <c r="D68" s="42"/>
      <c r="E68" s="54"/>
      <c r="F68" s="21"/>
      <c r="G68" s="34"/>
    </row>
    <row r="69" spans="1:12" ht="12.95" customHeight="1" x14ac:dyDescent="0.2">
      <c r="C69" s="42"/>
      <c r="D69" s="42"/>
      <c r="E69" s="54"/>
      <c r="F69" s="82"/>
      <c r="G69" s="34"/>
    </row>
    <row r="70" spans="1:12" ht="12.95" customHeight="1" x14ac:dyDescent="0.2">
      <c r="A70" s="35" t="s">
        <v>238</v>
      </c>
      <c r="B70" s="36" t="s">
        <v>129</v>
      </c>
      <c r="C70" s="55"/>
      <c r="D70" s="56"/>
      <c r="E70" s="54"/>
      <c r="F70" s="82"/>
      <c r="G70" s="34">
        <f>SUM(F72:F81)</f>
        <v>1814708</v>
      </c>
      <c r="J70" s="43" t="e">
        <f>+#REF!</f>
        <v>#REF!</v>
      </c>
      <c r="K70" s="81" t="e">
        <f>+G70-J70</f>
        <v>#REF!</v>
      </c>
    </row>
    <row r="71" spans="1:12" ht="12.95" customHeight="1" x14ac:dyDescent="0.2">
      <c r="C71" s="57" t="s">
        <v>130</v>
      </c>
      <c r="D71" s="58" t="s">
        <v>131</v>
      </c>
      <c r="E71" s="51" t="s">
        <v>132</v>
      </c>
      <c r="F71" s="147" t="s">
        <v>133</v>
      </c>
      <c r="G71" s="34"/>
    </row>
    <row r="72" spans="1:12" ht="12.95" customHeight="1" x14ac:dyDescent="0.2">
      <c r="B72" s="47" t="s">
        <v>268</v>
      </c>
      <c r="C72" s="47" t="s">
        <v>289</v>
      </c>
      <c r="D72" s="82">
        <v>176103</v>
      </c>
      <c r="E72" s="44">
        <v>0</v>
      </c>
      <c r="F72" s="82">
        <f>+D72</f>
        <v>176103</v>
      </c>
      <c r="G72" s="34"/>
    </row>
    <row r="73" spans="1:12" ht="12.95" customHeight="1" x14ac:dyDescent="0.2">
      <c r="B73" s="47" t="s">
        <v>269</v>
      </c>
      <c r="C73" s="47" t="s">
        <v>290</v>
      </c>
      <c r="D73" s="82">
        <v>46261</v>
      </c>
      <c r="E73" s="44">
        <v>0</v>
      </c>
      <c r="F73" s="82">
        <f>+D73</f>
        <v>46261</v>
      </c>
      <c r="G73" s="34"/>
    </row>
    <row r="74" spans="1:12" ht="12.95" customHeight="1" x14ac:dyDescent="0.2">
      <c r="B74" s="47" t="s">
        <v>270</v>
      </c>
      <c r="C74" s="47" t="s">
        <v>291</v>
      </c>
      <c r="D74" s="82">
        <v>367950</v>
      </c>
      <c r="E74" s="44">
        <v>0</v>
      </c>
      <c r="F74" s="82">
        <f>+D74</f>
        <v>367950</v>
      </c>
      <c r="G74" s="34"/>
    </row>
    <row r="75" spans="1:12" ht="12.95" customHeight="1" x14ac:dyDescent="0.2">
      <c r="B75" s="47" t="s">
        <v>271</v>
      </c>
      <c r="C75" s="47" t="s">
        <v>292</v>
      </c>
      <c r="D75" s="82">
        <v>115625</v>
      </c>
      <c r="E75" s="44">
        <v>0</v>
      </c>
      <c r="F75" s="82">
        <f>+D75</f>
        <v>115625</v>
      </c>
      <c r="G75" s="34"/>
    </row>
    <row r="76" spans="1:12" ht="12.95" customHeight="1" x14ac:dyDescent="0.2">
      <c r="B76" s="47">
        <v>43343</v>
      </c>
      <c r="C76" s="47" t="s">
        <v>380</v>
      </c>
      <c r="D76" s="82">
        <v>201487</v>
      </c>
      <c r="E76" s="44">
        <v>0</v>
      </c>
      <c r="F76" s="82">
        <v>201487</v>
      </c>
      <c r="G76" s="34"/>
    </row>
    <row r="77" spans="1:12" ht="12.95" customHeight="1" x14ac:dyDescent="0.2">
      <c r="B77" s="47">
        <v>43373</v>
      </c>
      <c r="C77" s="59" t="s">
        <v>379</v>
      </c>
      <c r="D77" s="60">
        <v>106561</v>
      </c>
      <c r="E77" s="44">
        <v>0</v>
      </c>
      <c r="F77" s="82">
        <f>+D77</f>
        <v>106561</v>
      </c>
      <c r="G77" s="34"/>
    </row>
    <row r="78" spans="1:12" ht="12.95" customHeight="1" x14ac:dyDescent="0.2">
      <c r="B78" s="47">
        <v>43404</v>
      </c>
      <c r="C78" s="59" t="s">
        <v>403</v>
      </c>
      <c r="D78" s="60">
        <v>72297</v>
      </c>
      <c r="E78" s="44">
        <v>0</v>
      </c>
      <c r="F78" s="103">
        <f>+D78</f>
        <v>72297</v>
      </c>
      <c r="G78" s="34"/>
    </row>
    <row r="79" spans="1:12" ht="12.95" customHeight="1" x14ac:dyDescent="0.2">
      <c r="B79" s="47">
        <v>43434</v>
      </c>
      <c r="C79" s="59" t="s">
        <v>416</v>
      </c>
      <c r="D79" s="60">
        <v>278959</v>
      </c>
      <c r="E79" s="44">
        <v>0</v>
      </c>
      <c r="F79" s="103">
        <f>+D79</f>
        <v>278959</v>
      </c>
      <c r="G79" s="34"/>
    </row>
    <row r="80" spans="1:12" ht="12.95" customHeight="1" x14ac:dyDescent="0.2">
      <c r="B80" s="224" t="s">
        <v>423</v>
      </c>
      <c r="C80" s="224" t="s">
        <v>424</v>
      </c>
      <c r="D80" s="19">
        <v>64182</v>
      </c>
      <c r="E80" s="44"/>
      <c r="F80" s="19">
        <v>64182</v>
      </c>
      <c r="G80" s="34"/>
    </row>
    <row r="81" spans="1:7" ht="12.95" customHeight="1" x14ac:dyDescent="0.2">
      <c r="B81" s="224" t="s">
        <v>446</v>
      </c>
      <c r="C81" s="224" t="s">
        <v>434</v>
      </c>
      <c r="D81" s="19">
        <v>385283</v>
      </c>
      <c r="E81" s="44"/>
      <c r="F81" s="20">
        <v>385283</v>
      </c>
      <c r="G81" s="34"/>
    </row>
    <row r="82" spans="1:7" ht="12.95" customHeight="1" x14ac:dyDescent="0.2">
      <c r="B82" s="47"/>
      <c r="C82" s="59"/>
      <c r="D82" s="60"/>
      <c r="E82" s="21"/>
      <c r="F82" s="82"/>
      <c r="G82" s="34"/>
    </row>
    <row r="83" spans="1:7" ht="12.95" customHeight="1" x14ac:dyDescent="0.2">
      <c r="A83" s="35">
        <v>11000202</v>
      </c>
      <c r="B83" s="36" t="s">
        <v>135</v>
      </c>
      <c r="C83" s="42"/>
      <c r="D83" s="42"/>
      <c r="E83" s="54"/>
      <c r="F83" s="82"/>
      <c r="G83" s="34">
        <v>1</v>
      </c>
    </row>
    <row r="84" spans="1:7" ht="12.95" customHeight="1" x14ac:dyDescent="0.2">
      <c r="C84" s="36" t="s">
        <v>136</v>
      </c>
      <c r="D84" s="42"/>
      <c r="E84" s="54"/>
      <c r="G84" s="34"/>
    </row>
    <row r="85" spans="1:7" ht="12.95" customHeight="1" x14ac:dyDescent="0.2">
      <c r="B85" s="47"/>
      <c r="C85" s="59"/>
      <c r="D85" s="60"/>
      <c r="E85" s="54"/>
      <c r="G85" s="34"/>
    </row>
    <row r="86" spans="1:7" ht="12.95" customHeight="1" x14ac:dyDescent="0.2">
      <c r="B86" s="47"/>
      <c r="C86" s="59"/>
      <c r="D86" s="60"/>
      <c r="E86" s="54"/>
      <c r="F86" s="82"/>
      <c r="G86" s="34"/>
    </row>
    <row r="87" spans="1:7" ht="12.95" customHeight="1" x14ac:dyDescent="0.2">
      <c r="A87" s="35">
        <v>11000404</v>
      </c>
      <c r="B87" s="36" t="s">
        <v>137</v>
      </c>
      <c r="C87" s="42"/>
      <c r="D87" s="42"/>
      <c r="E87" s="54"/>
      <c r="F87" s="82"/>
      <c r="G87" s="21"/>
    </row>
    <row r="88" spans="1:7" ht="12.95" customHeight="1" x14ac:dyDescent="0.2">
      <c r="C88" s="36" t="s">
        <v>136</v>
      </c>
      <c r="D88" s="42"/>
      <c r="E88" s="54"/>
      <c r="G88" s="34">
        <f>+'Anexo 2 A.Fijo'!G31</f>
        <v>6858436</v>
      </c>
    </row>
    <row r="89" spans="1:7" ht="12.95" customHeight="1" x14ac:dyDescent="0.2">
      <c r="B89" s="47"/>
      <c r="C89" s="59"/>
      <c r="D89" s="60"/>
      <c r="E89" s="54"/>
      <c r="G89" s="34"/>
    </row>
    <row r="90" spans="1:7" ht="12.95" customHeight="1" x14ac:dyDescent="0.2">
      <c r="B90" s="47"/>
      <c r="C90" s="59"/>
      <c r="D90" s="60"/>
      <c r="E90" s="54"/>
      <c r="F90" s="82"/>
      <c r="G90" s="34"/>
    </row>
    <row r="91" spans="1:7" ht="12.95" customHeight="1" x14ac:dyDescent="0.2">
      <c r="A91" s="35">
        <v>11000407</v>
      </c>
      <c r="B91" s="36" t="s">
        <v>138</v>
      </c>
      <c r="C91" s="42"/>
      <c r="D91" s="42"/>
      <c r="E91" s="54"/>
      <c r="F91" s="82"/>
      <c r="G91" s="34"/>
    </row>
    <row r="92" spans="1:7" ht="12.95" customHeight="1" x14ac:dyDescent="0.2">
      <c r="C92" s="36" t="s">
        <v>136</v>
      </c>
      <c r="D92" s="42"/>
      <c r="E92" s="54"/>
      <c r="G92" s="21"/>
    </row>
    <row r="93" spans="1:7" ht="12.95" customHeight="1" x14ac:dyDescent="0.2">
      <c r="B93" s="47"/>
      <c r="C93" s="59"/>
      <c r="D93" s="60"/>
      <c r="E93" s="54"/>
      <c r="G93" s="34">
        <f>+'Anexo 2 A.Fijo'!G47</f>
        <v>1762374</v>
      </c>
    </row>
    <row r="94" spans="1:7" ht="12.95" customHeight="1" x14ac:dyDescent="0.2">
      <c r="B94" s="47"/>
      <c r="C94" s="59"/>
      <c r="D94" s="60"/>
      <c r="E94" s="54"/>
      <c r="F94" s="82"/>
      <c r="G94" s="34"/>
    </row>
    <row r="95" spans="1:7" ht="12.95" customHeight="1" x14ac:dyDescent="0.2">
      <c r="A95" s="35">
        <v>11000499</v>
      </c>
      <c r="B95" s="36" t="s">
        <v>139</v>
      </c>
      <c r="C95" s="59"/>
      <c r="D95" s="60"/>
      <c r="E95" s="54"/>
      <c r="F95" s="82"/>
      <c r="G95" s="34"/>
    </row>
    <row r="96" spans="1:7" ht="12.95" customHeight="1" x14ac:dyDescent="0.2">
      <c r="C96" s="36" t="s">
        <v>136</v>
      </c>
      <c r="D96" s="60"/>
      <c r="E96" s="54"/>
      <c r="G96" s="21"/>
    </row>
    <row r="97" spans="1:11" ht="12.95" customHeight="1" x14ac:dyDescent="0.2">
      <c r="C97" s="36"/>
      <c r="D97" s="60"/>
      <c r="E97" s="54"/>
      <c r="G97" s="34">
        <f>+'Anexo 2 A.Fijo'!G13</f>
        <v>446389</v>
      </c>
    </row>
    <row r="98" spans="1:11" ht="12.95" customHeight="1" x14ac:dyDescent="0.2">
      <c r="C98" s="36"/>
      <c r="D98" s="42"/>
      <c r="E98" s="54"/>
      <c r="G98" s="34"/>
    </row>
    <row r="99" spans="1:11" ht="12.95" customHeight="1" x14ac:dyDescent="0.2">
      <c r="A99" s="35">
        <v>11000504</v>
      </c>
      <c r="B99" s="36" t="s">
        <v>140</v>
      </c>
      <c r="C99" s="42"/>
      <c r="D99" s="42"/>
      <c r="E99" s="54"/>
      <c r="G99" s="34"/>
    </row>
    <row r="100" spans="1:11" ht="12.95" customHeight="1" x14ac:dyDescent="0.2">
      <c r="C100" s="36" t="s">
        <v>136</v>
      </c>
      <c r="D100" s="42"/>
      <c r="E100" s="54"/>
      <c r="G100" s="34">
        <f>-'Anexo 2 A.Fijo'!O31</f>
        <v>-5656895</v>
      </c>
      <c r="I100" s="43" t="e">
        <f>+#REF!</f>
        <v>#REF!</v>
      </c>
      <c r="K100" s="81" t="e">
        <f>+G100-I100</f>
        <v>#REF!</v>
      </c>
    </row>
    <row r="101" spans="1:11" ht="12.95" customHeight="1" x14ac:dyDescent="0.2">
      <c r="C101" s="36"/>
      <c r="D101" s="42"/>
      <c r="E101" s="54"/>
      <c r="G101" s="34"/>
    </row>
    <row r="102" spans="1:11" ht="12.95" customHeight="1" x14ac:dyDescent="0.2">
      <c r="C102" s="36"/>
      <c r="D102" s="42"/>
      <c r="E102" s="54"/>
      <c r="G102" s="34"/>
    </row>
    <row r="103" spans="1:11" ht="12.95" customHeight="1" x14ac:dyDescent="0.2">
      <c r="A103" s="35">
        <v>11000508</v>
      </c>
      <c r="B103" s="36" t="s">
        <v>141</v>
      </c>
      <c r="C103" s="42"/>
      <c r="D103" s="42"/>
      <c r="E103" s="54"/>
      <c r="G103" s="34"/>
    </row>
    <row r="104" spans="1:11" ht="12.95" customHeight="1" x14ac:dyDescent="0.2">
      <c r="C104" s="36" t="s">
        <v>136</v>
      </c>
      <c r="D104" s="42"/>
      <c r="E104" s="54"/>
      <c r="G104" s="34">
        <f>-'Anexo 2 A.Fijo'!O13</f>
        <v>-446386</v>
      </c>
      <c r="I104" s="21">
        <f>+BALANCE!G32</f>
        <v>446386</v>
      </c>
      <c r="K104" s="81">
        <f>+G104+I104</f>
        <v>0</v>
      </c>
    </row>
    <row r="105" spans="1:11" ht="12.95" customHeight="1" x14ac:dyDescent="0.2">
      <c r="C105" s="36"/>
      <c r="D105" s="42"/>
      <c r="E105" s="54"/>
      <c r="G105" s="34"/>
    </row>
    <row r="106" spans="1:11" ht="12.95" customHeight="1" x14ac:dyDescent="0.2">
      <c r="C106" s="36"/>
      <c r="D106" s="42"/>
      <c r="E106" s="54"/>
      <c r="G106" s="34"/>
    </row>
    <row r="107" spans="1:11" ht="12.95" customHeight="1" x14ac:dyDescent="0.2">
      <c r="A107" s="35">
        <v>11000509</v>
      </c>
      <c r="B107" s="36" t="s">
        <v>142</v>
      </c>
      <c r="C107" s="42"/>
      <c r="D107" s="42"/>
      <c r="E107" s="54"/>
      <c r="G107" s="34"/>
    </row>
    <row r="108" spans="1:11" ht="12.95" customHeight="1" x14ac:dyDescent="0.2">
      <c r="C108" s="36" t="s">
        <v>136</v>
      </c>
      <c r="D108" s="42"/>
      <c r="E108" s="54"/>
      <c r="G108" s="34">
        <f>-'Anexo 2 A.Fijo'!O47</f>
        <v>-1778207</v>
      </c>
      <c r="I108" s="21">
        <f>+BALANCE!G31</f>
        <v>1778207</v>
      </c>
      <c r="K108" s="81">
        <f>+G108+I108</f>
        <v>0</v>
      </c>
    </row>
    <row r="109" spans="1:11" ht="12.95" customHeight="1" x14ac:dyDescent="0.2">
      <c r="C109" s="36"/>
      <c r="D109" s="42"/>
      <c r="E109" s="54"/>
      <c r="G109" s="34"/>
    </row>
    <row r="110" spans="1:11" ht="12.95" customHeight="1" x14ac:dyDescent="0.2">
      <c r="C110" s="36"/>
      <c r="D110" s="42"/>
      <c r="E110" s="54"/>
      <c r="G110" s="34"/>
    </row>
    <row r="111" spans="1:11" ht="12.95" customHeight="1" x14ac:dyDescent="0.2">
      <c r="A111" s="35">
        <v>12000204</v>
      </c>
      <c r="B111" s="36" t="s">
        <v>143</v>
      </c>
      <c r="D111" s="42"/>
      <c r="E111" s="54"/>
    </row>
    <row r="112" spans="1:11" ht="12.95" customHeight="1" x14ac:dyDescent="0.2">
      <c r="A112" s="43"/>
      <c r="B112" s="36" t="s">
        <v>144</v>
      </c>
      <c r="C112" s="254" t="s">
        <v>145</v>
      </c>
      <c r="D112" s="254"/>
      <c r="E112" s="254"/>
      <c r="G112" s="34">
        <v>1</v>
      </c>
    </row>
    <row r="113" spans="1:12" ht="12.95" hidden="1" customHeight="1" x14ac:dyDescent="0.2">
      <c r="D113" s="42"/>
      <c r="E113" s="54"/>
      <c r="F113" s="71"/>
      <c r="G113" s="34"/>
    </row>
    <row r="114" spans="1:12" ht="12.95" hidden="1" customHeight="1" x14ac:dyDescent="0.2">
      <c r="A114" s="43"/>
      <c r="B114" s="21"/>
      <c r="F114" s="71"/>
      <c r="G114" s="34"/>
    </row>
    <row r="115" spans="1:12" ht="12.95" customHeight="1" x14ac:dyDescent="0.2">
      <c r="A115" s="43"/>
      <c r="B115" s="21"/>
      <c r="E115" s="21"/>
      <c r="G115" s="21"/>
    </row>
    <row r="116" spans="1:12" ht="12.95" customHeight="1" x14ac:dyDescent="0.2">
      <c r="A116" s="43"/>
      <c r="B116" s="21"/>
      <c r="E116" s="21"/>
      <c r="G116" s="21"/>
    </row>
    <row r="117" spans="1:12" ht="12.95" customHeight="1" x14ac:dyDescent="0.2">
      <c r="A117" s="43"/>
      <c r="B117" s="47"/>
      <c r="C117" s="42"/>
      <c r="D117" s="61"/>
      <c r="E117" s="62"/>
    </row>
    <row r="118" spans="1:12" ht="12.95" customHeight="1" thickBot="1" x14ac:dyDescent="0.25">
      <c r="B118" s="63" t="s">
        <v>85</v>
      </c>
      <c r="F118" s="82"/>
      <c r="G118" s="64" t="e">
        <f>SUM(G13:G117)</f>
        <v>#REF!</v>
      </c>
      <c r="H118" s="43">
        <f>+'Bce-Clafificado'!C25</f>
        <v>71371207</v>
      </c>
      <c r="I118" s="81"/>
      <c r="J118" s="81" t="e">
        <f>+G118-H118</f>
        <v>#REF!</v>
      </c>
    </row>
    <row r="119" spans="1:12" ht="12.95" customHeight="1" thickTop="1" x14ac:dyDescent="0.2">
      <c r="B119" s="63"/>
      <c r="F119" s="143"/>
      <c r="G119" s="65"/>
    </row>
    <row r="120" spans="1:12" ht="12.95" customHeight="1" x14ac:dyDescent="0.2">
      <c r="A120" s="217" t="s">
        <v>146</v>
      </c>
      <c r="B120" s="217"/>
      <c r="C120" s="217"/>
      <c r="D120" s="217"/>
      <c r="E120" s="217"/>
      <c r="F120" s="143"/>
      <c r="G120" s="217"/>
    </row>
    <row r="121" spans="1:12" ht="12.95" customHeight="1" x14ac:dyDescent="0.2">
      <c r="A121" s="66"/>
      <c r="F121" s="217"/>
      <c r="G121" s="34"/>
    </row>
    <row r="122" spans="1:12" ht="12.95" customHeight="1" x14ac:dyDescent="0.2">
      <c r="A122" s="66"/>
      <c r="C122" s="67"/>
      <c r="D122" s="67"/>
      <c r="F122" s="143"/>
      <c r="G122" s="34"/>
    </row>
    <row r="123" spans="1:12" ht="12.95" customHeight="1" x14ac:dyDescent="0.2">
      <c r="A123" s="35" t="s">
        <v>243</v>
      </c>
      <c r="B123" s="36" t="s">
        <v>147</v>
      </c>
      <c r="C123" s="42"/>
      <c r="D123" s="46" t="s">
        <v>119</v>
      </c>
      <c r="E123" s="51" t="s">
        <v>120</v>
      </c>
      <c r="F123" s="143"/>
      <c r="G123" s="34">
        <f>SUM(F125:F161)+1</f>
        <v>3630413</v>
      </c>
      <c r="I123" s="81" t="e">
        <f>+#REF!</f>
        <v>#REF!</v>
      </c>
      <c r="J123" s="81" t="e">
        <f>+G123+I123</f>
        <v>#REF!</v>
      </c>
    </row>
    <row r="124" spans="1:12" ht="12.95" customHeight="1" x14ac:dyDescent="0.2">
      <c r="C124" s="42"/>
      <c r="D124" s="52"/>
      <c r="E124" s="68"/>
      <c r="F124" s="146" t="s">
        <v>121</v>
      </c>
      <c r="G124" s="34"/>
      <c r="K124" s="81"/>
    </row>
    <row r="125" spans="1:12" ht="12.95" customHeight="1" x14ac:dyDescent="0.2">
      <c r="B125" s="36" t="s">
        <v>148</v>
      </c>
      <c r="C125" s="42" t="s">
        <v>149</v>
      </c>
      <c r="D125" s="52">
        <v>42916</v>
      </c>
      <c r="E125" s="68">
        <v>652</v>
      </c>
      <c r="F125" s="82">
        <f>65867-65867</f>
        <v>0</v>
      </c>
      <c r="G125" s="34"/>
    </row>
    <row r="126" spans="1:12" ht="12.95" customHeight="1" x14ac:dyDescent="0.2">
      <c r="B126" s="36" t="s">
        <v>150</v>
      </c>
      <c r="C126" s="42" t="s">
        <v>151</v>
      </c>
      <c r="D126" s="52">
        <v>42886</v>
      </c>
      <c r="E126" s="68">
        <v>1167</v>
      </c>
      <c r="F126" s="82">
        <v>35889</v>
      </c>
      <c r="J126" s="34"/>
    </row>
    <row r="127" spans="1:12" ht="12.95" customHeight="1" x14ac:dyDescent="0.2">
      <c r="B127" s="36" t="s">
        <v>152</v>
      </c>
      <c r="C127" s="42" t="s">
        <v>153</v>
      </c>
      <c r="D127" s="52">
        <v>42855</v>
      </c>
      <c r="E127" s="68">
        <v>1557</v>
      </c>
      <c r="F127" s="82">
        <v>1650530</v>
      </c>
      <c r="G127" s="38" t="s">
        <v>204</v>
      </c>
      <c r="J127" s="34"/>
    </row>
    <row r="128" spans="1:12" ht="12.95" customHeight="1" x14ac:dyDescent="0.2">
      <c r="B128" s="36" t="s">
        <v>155</v>
      </c>
      <c r="C128" s="42" t="s">
        <v>156</v>
      </c>
      <c r="D128" s="52">
        <v>42825</v>
      </c>
      <c r="E128" s="68">
        <v>2793879</v>
      </c>
      <c r="F128" s="82">
        <v>579065</v>
      </c>
      <c r="G128" s="38" t="s">
        <v>204</v>
      </c>
      <c r="J128" s="34"/>
      <c r="K128" s="43"/>
      <c r="L128" s="43"/>
    </row>
    <row r="129" spans="2:10" ht="12.95" customHeight="1" x14ac:dyDescent="0.2">
      <c r="B129" s="36" t="s">
        <v>157</v>
      </c>
      <c r="C129" s="42" t="s">
        <v>158</v>
      </c>
      <c r="D129" s="52">
        <v>42825</v>
      </c>
      <c r="E129" s="68">
        <v>9576</v>
      </c>
      <c r="F129" s="82">
        <v>364780</v>
      </c>
      <c r="G129" s="38" t="s">
        <v>204</v>
      </c>
      <c r="J129" s="34"/>
    </row>
    <row r="130" spans="2:10" ht="12.95" customHeight="1" x14ac:dyDescent="0.2">
      <c r="B130" s="85">
        <v>76365157</v>
      </c>
      <c r="C130" s="42" t="s">
        <v>192</v>
      </c>
      <c r="D130" s="52">
        <v>43008</v>
      </c>
      <c r="E130" s="68">
        <v>749</v>
      </c>
      <c r="F130" s="156">
        <v>49980</v>
      </c>
      <c r="G130" s="38" t="s">
        <v>204</v>
      </c>
      <c r="J130" s="34"/>
    </row>
    <row r="131" spans="2:10" ht="12.95" customHeight="1" x14ac:dyDescent="0.2">
      <c r="B131" s="85">
        <v>96800570</v>
      </c>
      <c r="C131" s="42" t="s">
        <v>193</v>
      </c>
      <c r="D131" s="52">
        <v>43008</v>
      </c>
      <c r="E131" s="68">
        <v>17928143</v>
      </c>
      <c r="F131" s="156">
        <v>142325</v>
      </c>
      <c r="G131" s="34" t="s">
        <v>451</v>
      </c>
    </row>
    <row r="132" spans="2:10" ht="12.95" customHeight="1" x14ac:dyDescent="0.2">
      <c r="B132" s="85">
        <v>96729430</v>
      </c>
      <c r="C132" s="42" t="s">
        <v>194</v>
      </c>
      <c r="D132" s="52">
        <v>43008</v>
      </c>
      <c r="E132" s="68">
        <v>85879638</v>
      </c>
      <c r="F132" s="156">
        <v>236941</v>
      </c>
      <c r="G132" s="34" t="s">
        <v>204</v>
      </c>
      <c r="H132" s="21">
        <v>2301</v>
      </c>
    </row>
    <row r="133" spans="2:10" ht="12.95" customHeight="1" x14ac:dyDescent="0.2">
      <c r="B133" s="85">
        <v>76677280</v>
      </c>
      <c r="C133" s="42" t="s">
        <v>241</v>
      </c>
      <c r="D133" s="52">
        <v>43039</v>
      </c>
      <c r="E133" s="68">
        <v>249</v>
      </c>
      <c r="F133" s="156">
        <v>17500</v>
      </c>
      <c r="G133" s="34" t="s">
        <v>204</v>
      </c>
      <c r="H133" s="21">
        <v>2288</v>
      </c>
    </row>
    <row r="134" spans="2:10" ht="12.95" customHeight="1" x14ac:dyDescent="0.2">
      <c r="B134" s="85">
        <v>77820370</v>
      </c>
      <c r="C134" s="42" t="s">
        <v>240</v>
      </c>
      <c r="D134" s="52">
        <v>43039</v>
      </c>
      <c r="E134" s="68">
        <v>1071</v>
      </c>
      <c r="F134" s="82">
        <v>0</v>
      </c>
      <c r="G134" s="34"/>
    </row>
    <row r="135" spans="2:10" ht="12.95" customHeight="1" x14ac:dyDescent="0.2">
      <c r="B135" s="85">
        <v>96800570</v>
      </c>
      <c r="C135" s="42" t="s">
        <v>193</v>
      </c>
      <c r="D135" s="52">
        <v>43039</v>
      </c>
      <c r="E135" s="68">
        <v>18060578</v>
      </c>
      <c r="F135" s="156">
        <v>562661</v>
      </c>
      <c r="G135" s="34" t="s">
        <v>451</v>
      </c>
    </row>
    <row r="136" spans="2:10" ht="12.95" customHeight="1" x14ac:dyDescent="0.2">
      <c r="B136" s="85" t="s">
        <v>242</v>
      </c>
      <c r="C136" s="42" t="s">
        <v>239</v>
      </c>
      <c r="D136" s="52">
        <v>43039</v>
      </c>
      <c r="E136" s="68">
        <v>1</v>
      </c>
      <c r="F136" s="156">
        <v>1596765</v>
      </c>
      <c r="G136" s="34" t="s">
        <v>204</v>
      </c>
    </row>
    <row r="137" spans="2:10" ht="12.95" customHeight="1" x14ac:dyDescent="0.2">
      <c r="B137" s="85">
        <v>96800570</v>
      </c>
      <c r="C137" s="42" t="s">
        <v>193</v>
      </c>
      <c r="D137" s="52">
        <v>43039</v>
      </c>
      <c r="E137" s="68">
        <v>2243989</v>
      </c>
      <c r="F137" s="157">
        <v>-140752</v>
      </c>
      <c r="G137" s="34" t="s">
        <v>451</v>
      </c>
    </row>
    <row r="138" spans="2:10" ht="12.95" customHeight="1" x14ac:dyDescent="0.2">
      <c r="B138" s="85">
        <v>96800570</v>
      </c>
      <c r="C138" s="42" t="s">
        <v>193</v>
      </c>
      <c r="D138" s="52">
        <v>43069</v>
      </c>
      <c r="E138" s="68">
        <v>18193293</v>
      </c>
      <c r="F138" s="156">
        <v>137200</v>
      </c>
      <c r="G138" s="34" t="s">
        <v>451</v>
      </c>
    </row>
    <row r="139" spans="2:10" ht="12.95" customHeight="1" x14ac:dyDescent="0.2">
      <c r="B139" s="85">
        <v>96800570</v>
      </c>
      <c r="C139" s="42" t="s">
        <v>193</v>
      </c>
      <c r="D139" s="52">
        <v>43069</v>
      </c>
      <c r="E139" s="68">
        <v>2335144</v>
      </c>
      <c r="F139" s="157">
        <v>-32773</v>
      </c>
      <c r="G139" s="34" t="s">
        <v>451</v>
      </c>
    </row>
    <row r="140" spans="2:10" ht="12.95" customHeight="1" x14ac:dyDescent="0.2">
      <c r="B140" s="85">
        <v>96670840</v>
      </c>
      <c r="C140" s="42" t="s">
        <v>244</v>
      </c>
      <c r="D140" s="52">
        <v>43100</v>
      </c>
      <c r="E140" s="68">
        <v>6900975</v>
      </c>
      <c r="F140" s="156">
        <v>71114</v>
      </c>
      <c r="G140" s="34" t="s">
        <v>451</v>
      </c>
    </row>
    <row r="141" spans="2:10" ht="12.95" customHeight="1" x14ac:dyDescent="0.2">
      <c r="B141" s="85">
        <v>76026828</v>
      </c>
      <c r="C141" s="42" t="s">
        <v>293</v>
      </c>
      <c r="D141" s="52">
        <v>43100</v>
      </c>
      <c r="E141" s="68"/>
      <c r="F141" s="156">
        <f>39470-35889</f>
        <v>3581</v>
      </c>
      <c r="G141" s="34" t="s">
        <v>451</v>
      </c>
    </row>
    <row r="142" spans="2:10" ht="12.95" customHeight="1" x14ac:dyDescent="0.2">
      <c r="B142" s="85">
        <v>76365157</v>
      </c>
      <c r="C142" s="42" t="s">
        <v>295</v>
      </c>
      <c r="D142" s="52">
        <v>43100</v>
      </c>
      <c r="E142" s="68">
        <v>888</v>
      </c>
      <c r="F142" s="82">
        <f>20230-20330</f>
        <v>-100</v>
      </c>
      <c r="G142" s="21"/>
      <c r="J142" s="34"/>
    </row>
    <row r="143" spans="2:10" ht="12.95" customHeight="1" x14ac:dyDescent="0.2">
      <c r="B143" s="85"/>
      <c r="C143" s="42"/>
      <c r="D143" s="52"/>
      <c r="E143" s="68"/>
      <c r="F143" s="82">
        <v>-2898796</v>
      </c>
      <c r="G143" s="21"/>
      <c r="J143" s="34"/>
    </row>
    <row r="144" spans="2:10" ht="12.95" customHeight="1" x14ac:dyDescent="0.2">
      <c r="B144" s="85">
        <v>76064435</v>
      </c>
      <c r="C144" s="42" t="s">
        <v>294</v>
      </c>
      <c r="D144" s="52">
        <v>43220</v>
      </c>
      <c r="E144" s="68">
        <v>76016</v>
      </c>
      <c r="F144" s="82">
        <v>-10</v>
      </c>
      <c r="G144" s="21"/>
      <c r="J144" s="34"/>
    </row>
    <row r="145" spans="2:9" ht="12.95" customHeight="1" x14ac:dyDescent="0.25">
      <c r="B145" s="85">
        <v>86874200</v>
      </c>
      <c r="C145" s="155" t="s">
        <v>296</v>
      </c>
      <c r="D145" s="52">
        <v>43120</v>
      </c>
      <c r="E145" s="68">
        <v>1572</v>
      </c>
      <c r="F145" s="82">
        <v>442571</v>
      </c>
      <c r="G145" s="34"/>
    </row>
    <row r="146" spans="2:9" ht="12.95" customHeight="1" x14ac:dyDescent="0.25">
      <c r="B146" s="85">
        <v>76026828</v>
      </c>
      <c r="C146" s="155" t="s">
        <v>297</v>
      </c>
      <c r="D146" s="52">
        <v>42855</v>
      </c>
      <c r="E146" s="68">
        <v>76016</v>
      </c>
      <c r="F146" s="82">
        <v>31580</v>
      </c>
      <c r="G146" s="34"/>
    </row>
    <row r="147" spans="2:9" ht="12.95" customHeight="1" x14ac:dyDescent="0.25">
      <c r="B147" s="85">
        <v>76677280</v>
      </c>
      <c r="C147" s="155" t="s">
        <v>298</v>
      </c>
      <c r="D147" s="52">
        <v>42916</v>
      </c>
      <c r="E147" s="68">
        <v>425</v>
      </c>
      <c r="F147" s="82">
        <v>52500</v>
      </c>
      <c r="G147" s="38" t="s">
        <v>204</v>
      </c>
      <c r="I147" s="34"/>
    </row>
    <row r="148" spans="2:9" ht="12.95" customHeight="1" x14ac:dyDescent="0.25">
      <c r="B148" s="85">
        <v>97006000</v>
      </c>
      <c r="C148" s="155" t="s">
        <v>299</v>
      </c>
      <c r="D148" s="52">
        <v>42916</v>
      </c>
      <c r="E148" s="68">
        <v>16524622</v>
      </c>
      <c r="F148" s="82">
        <v>90968</v>
      </c>
      <c r="G148" s="38" t="s">
        <v>451</v>
      </c>
      <c r="I148" s="34"/>
    </row>
    <row r="149" spans="2:9" ht="12.95" customHeight="1" x14ac:dyDescent="0.2">
      <c r="B149" s="85">
        <v>76086346</v>
      </c>
      <c r="C149" s="42" t="s">
        <v>367</v>
      </c>
      <c r="D149" s="52">
        <v>43305</v>
      </c>
      <c r="E149" s="68">
        <v>4608</v>
      </c>
      <c r="F149" s="82">
        <v>4608</v>
      </c>
      <c r="I149" s="34"/>
    </row>
    <row r="150" spans="2:9" ht="12.95" customHeight="1" x14ac:dyDescent="0.2">
      <c r="B150" s="85">
        <v>90635000</v>
      </c>
      <c r="C150" s="42" t="s">
        <v>368</v>
      </c>
      <c r="D150" s="52">
        <v>43373</v>
      </c>
      <c r="E150" s="68">
        <v>17007213</v>
      </c>
      <c r="F150" s="82">
        <v>13990</v>
      </c>
      <c r="G150" s="34"/>
    </row>
    <row r="151" spans="2:9" ht="12.95" customHeight="1" x14ac:dyDescent="0.2">
      <c r="B151" s="85">
        <v>90635000</v>
      </c>
      <c r="C151" s="42" t="s">
        <v>368</v>
      </c>
      <c r="D151" s="52">
        <v>43373</v>
      </c>
      <c r="E151" s="68">
        <v>17099704</v>
      </c>
      <c r="F151" s="82">
        <v>13990</v>
      </c>
      <c r="G151" s="34"/>
    </row>
    <row r="152" spans="2:9" ht="12.95" customHeight="1" x14ac:dyDescent="0.2">
      <c r="B152" s="85">
        <v>76365157</v>
      </c>
      <c r="C152" s="42" t="s">
        <v>404</v>
      </c>
      <c r="D152" s="52">
        <v>43404</v>
      </c>
      <c r="E152" s="68">
        <v>1362</v>
      </c>
      <c r="F152" s="82">
        <v>7140</v>
      </c>
      <c r="G152" s="34"/>
    </row>
    <row r="153" spans="2:9" ht="12.95" customHeight="1" x14ac:dyDescent="0.2">
      <c r="B153" s="85">
        <v>97006000</v>
      </c>
      <c r="C153" s="42" t="s">
        <v>405</v>
      </c>
      <c r="D153" s="52">
        <v>43404</v>
      </c>
      <c r="E153" s="68">
        <v>17142945</v>
      </c>
      <c r="F153" s="82">
        <v>2735</v>
      </c>
      <c r="G153" s="34"/>
    </row>
    <row r="154" spans="2:9" ht="12.95" customHeight="1" x14ac:dyDescent="0.2">
      <c r="B154" s="85">
        <v>90635000</v>
      </c>
      <c r="C154" s="42" t="s">
        <v>406</v>
      </c>
      <c r="D154" s="52">
        <v>43404</v>
      </c>
      <c r="E154" s="68">
        <v>42365776</v>
      </c>
      <c r="F154" s="82">
        <v>8636</v>
      </c>
      <c r="G154" s="34"/>
    </row>
    <row r="155" spans="2:9" ht="12.95" customHeight="1" x14ac:dyDescent="0.2">
      <c r="B155" s="85">
        <v>90635000</v>
      </c>
      <c r="C155" s="42" t="s">
        <v>406</v>
      </c>
      <c r="D155" s="52">
        <v>43404</v>
      </c>
      <c r="E155" s="68">
        <v>42365777</v>
      </c>
      <c r="F155" s="82">
        <v>6528</v>
      </c>
      <c r="G155" s="34"/>
    </row>
    <row r="156" spans="2:9" ht="12.95" customHeight="1" x14ac:dyDescent="0.2">
      <c r="B156" s="85">
        <v>97006000</v>
      </c>
      <c r="C156" s="42" t="s">
        <v>417</v>
      </c>
      <c r="D156" s="52">
        <v>43434</v>
      </c>
      <c r="E156" s="68">
        <v>17294749</v>
      </c>
      <c r="F156" s="82">
        <v>13977</v>
      </c>
      <c r="G156" s="34"/>
      <c r="I156" s="82"/>
    </row>
    <row r="157" spans="2:9" ht="12.95" customHeight="1" x14ac:dyDescent="0.2">
      <c r="B157" s="224" t="s">
        <v>256</v>
      </c>
      <c r="C157" s="224" t="s">
        <v>447</v>
      </c>
      <c r="D157" s="52">
        <v>43465</v>
      </c>
      <c r="E157" s="226" t="s">
        <v>437</v>
      </c>
      <c r="F157" s="82">
        <v>70001</v>
      </c>
      <c r="G157" s="34"/>
      <c r="I157" s="82"/>
    </row>
    <row r="158" spans="2:9" ht="12.95" customHeight="1" x14ac:dyDescent="0.2">
      <c r="B158" s="224" t="s">
        <v>254</v>
      </c>
      <c r="C158" s="224" t="s">
        <v>448</v>
      </c>
      <c r="D158" s="52">
        <v>43465</v>
      </c>
      <c r="E158" s="226" t="s">
        <v>438</v>
      </c>
      <c r="F158" s="82">
        <v>328035</v>
      </c>
      <c r="G158" s="34"/>
      <c r="I158" s="82"/>
    </row>
    <row r="159" spans="2:9" ht="12.95" customHeight="1" x14ac:dyDescent="0.2">
      <c r="B159" s="224" t="s">
        <v>257</v>
      </c>
      <c r="C159" s="224" t="s">
        <v>449</v>
      </c>
      <c r="D159" s="52">
        <v>43465</v>
      </c>
      <c r="E159" s="226" t="s">
        <v>439</v>
      </c>
      <c r="F159" s="82">
        <v>35855</v>
      </c>
      <c r="G159" s="34"/>
      <c r="I159" s="82"/>
    </row>
    <row r="160" spans="2:9" ht="12.95" customHeight="1" x14ac:dyDescent="0.2">
      <c r="B160" s="224" t="s">
        <v>435</v>
      </c>
      <c r="C160" s="224" t="s">
        <v>450</v>
      </c>
      <c r="D160" s="52">
        <v>43465</v>
      </c>
      <c r="E160" s="226" t="s">
        <v>436</v>
      </c>
      <c r="F160" s="82">
        <f>214200-87960</f>
        <v>126240</v>
      </c>
      <c r="G160" s="34"/>
      <c r="I160" s="82"/>
    </row>
    <row r="161" spans="1:9" ht="12.95" customHeight="1" x14ac:dyDescent="0.2">
      <c r="B161" s="224" t="s">
        <v>255</v>
      </c>
      <c r="C161" s="224" t="s">
        <v>299</v>
      </c>
      <c r="D161" s="52">
        <v>43465</v>
      </c>
      <c r="E161" s="226" t="s">
        <v>440</v>
      </c>
      <c r="F161" s="139">
        <v>5158</v>
      </c>
      <c r="G161" s="34"/>
      <c r="I161" s="82"/>
    </row>
    <row r="162" spans="1:9" ht="12.95" customHeight="1" x14ac:dyDescent="0.2">
      <c r="B162" s="85"/>
      <c r="C162" s="42"/>
      <c r="D162" s="52"/>
      <c r="E162" s="68"/>
      <c r="F162" s="21"/>
      <c r="G162" s="34"/>
    </row>
    <row r="163" spans="1:9" ht="12.95" customHeight="1" x14ac:dyDescent="0.2">
      <c r="C163" s="42"/>
      <c r="D163" s="52"/>
      <c r="E163" s="68"/>
      <c r="F163" s="82"/>
      <c r="G163" s="34"/>
    </row>
    <row r="164" spans="1:9" ht="12.95" customHeight="1" x14ac:dyDescent="0.2">
      <c r="A164" s="43" t="s">
        <v>308</v>
      </c>
      <c r="B164" s="36" t="s">
        <v>159</v>
      </c>
      <c r="F164" s="82"/>
      <c r="G164" s="34">
        <f>SUM(F165:F165)</f>
        <v>1264704</v>
      </c>
    </row>
    <row r="165" spans="1:9" ht="12.95" customHeight="1" x14ac:dyDescent="0.2">
      <c r="A165" s="66"/>
      <c r="B165" s="47">
        <v>43100</v>
      </c>
      <c r="C165" s="21" t="s">
        <v>309</v>
      </c>
      <c r="F165" s="139">
        <v>1264704</v>
      </c>
      <c r="G165" s="34"/>
    </row>
    <row r="166" spans="1:9" ht="12.95" customHeight="1" x14ac:dyDescent="0.2">
      <c r="B166" s="47"/>
      <c r="C166" s="42"/>
      <c r="D166" s="52"/>
      <c r="E166" s="68"/>
      <c r="F166" s="21"/>
      <c r="G166" s="34"/>
    </row>
    <row r="167" spans="1:9" ht="12.95" customHeight="1" x14ac:dyDescent="0.2">
      <c r="B167" s="47"/>
      <c r="C167" s="42"/>
      <c r="D167" s="52"/>
      <c r="E167" s="68"/>
      <c r="F167" s="82"/>
      <c r="G167" s="34"/>
    </row>
    <row r="168" spans="1:9" ht="12.95" customHeight="1" x14ac:dyDescent="0.2">
      <c r="C168" s="42"/>
      <c r="D168" s="52"/>
      <c r="E168" s="68"/>
      <c r="F168" s="82"/>
      <c r="G168" s="34"/>
    </row>
    <row r="169" spans="1:9" ht="12.95" hidden="1" customHeight="1" x14ac:dyDescent="0.2">
      <c r="A169" s="43">
        <v>20000701</v>
      </c>
      <c r="B169" s="36" t="s">
        <v>160</v>
      </c>
      <c r="F169" s="82"/>
      <c r="G169" s="34">
        <v>0</v>
      </c>
    </row>
    <row r="170" spans="1:9" ht="12.95" hidden="1" customHeight="1" x14ac:dyDescent="0.2">
      <c r="A170" s="66"/>
      <c r="B170" s="47">
        <v>42735</v>
      </c>
      <c r="C170" s="21" t="s">
        <v>154</v>
      </c>
      <c r="G170" s="34"/>
    </row>
    <row r="171" spans="1:9" ht="12.95" hidden="1" customHeight="1" x14ac:dyDescent="0.2">
      <c r="C171" s="42"/>
      <c r="D171" s="52"/>
      <c r="E171" s="68"/>
      <c r="F171" s="139">
        <v>0</v>
      </c>
      <c r="G171" s="34"/>
    </row>
    <row r="172" spans="1:9" ht="12.95" hidden="1" customHeight="1" x14ac:dyDescent="0.2">
      <c r="A172" s="66"/>
      <c r="F172" s="82"/>
      <c r="G172" s="34"/>
    </row>
    <row r="173" spans="1:9" ht="12.95" hidden="1" customHeight="1" x14ac:dyDescent="0.2">
      <c r="A173" s="66"/>
      <c r="F173" s="143"/>
      <c r="G173" s="34"/>
    </row>
    <row r="174" spans="1:9" ht="12.95" hidden="1" customHeight="1" x14ac:dyDescent="0.2">
      <c r="A174" s="43">
        <v>21090102</v>
      </c>
      <c r="B174" s="36" t="s">
        <v>161</v>
      </c>
      <c r="F174" s="143"/>
      <c r="G174" s="34">
        <v>0</v>
      </c>
    </row>
    <row r="175" spans="1:9" ht="12.95" hidden="1" customHeight="1" x14ac:dyDescent="0.2">
      <c r="A175" s="66"/>
      <c r="B175" s="47"/>
      <c r="C175" s="21" t="s">
        <v>162</v>
      </c>
      <c r="G175" s="34"/>
    </row>
    <row r="176" spans="1:9" ht="12.95" hidden="1" customHeight="1" x14ac:dyDescent="0.2">
      <c r="A176" s="66"/>
      <c r="B176" s="47"/>
      <c r="F176" s="139">
        <v>0</v>
      </c>
      <c r="G176" s="34"/>
    </row>
    <row r="177" spans="1:10" ht="12.95" hidden="1" customHeight="1" x14ac:dyDescent="0.2">
      <c r="A177" s="43"/>
      <c r="B177" s="69"/>
      <c r="F177" s="82"/>
      <c r="G177" s="34"/>
    </row>
    <row r="178" spans="1:10" ht="12.95" customHeight="1" x14ac:dyDescent="0.2">
      <c r="A178" s="43" t="s">
        <v>247</v>
      </c>
      <c r="B178" s="36" t="s">
        <v>163</v>
      </c>
      <c r="C178" s="41"/>
      <c r="F178" s="82"/>
      <c r="G178" s="34">
        <f>SUM(F179:F181)</f>
        <v>2638235.9285714286</v>
      </c>
    </row>
    <row r="179" spans="1:10" ht="12.95" customHeight="1" x14ac:dyDescent="0.2">
      <c r="A179" s="43"/>
      <c r="B179" s="47">
        <v>42735</v>
      </c>
      <c r="C179" s="41" t="s">
        <v>164</v>
      </c>
      <c r="F179" s="82">
        <v>372000</v>
      </c>
      <c r="G179" s="34"/>
    </row>
    <row r="180" spans="1:10" ht="12.95" customHeight="1" x14ac:dyDescent="0.2">
      <c r="A180" s="43"/>
      <c r="B180" s="47">
        <v>42735</v>
      </c>
      <c r="C180" s="41" t="s">
        <v>165</v>
      </c>
      <c r="F180" s="82">
        <v>82003.928571428565</v>
      </c>
      <c r="G180" s="34"/>
    </row>
    <row r="181" spans="1:10" ht="12.95" customHeight="1" x14ac:dyDescent="0.2">
      <c r="A181" s="43"/>
      <c r="B181" s="47">
        <v>43465</v>
      </c>
      <c r="C181" s="41" t="s">
        <v>300</v>
      </c>
      <c r="F181" s="139">
        <f>6120367-3936135</f>
        <v>2184232</v>
      </c>
      <c r="G181" s="34"/>
    </row>
    <row r="182" spans="1:10" ht="12.95" customHeight="1" x14ac:dyDescent="0.2">
      <c r="A182" s="43"/>
      <c r="B182" s="47"/>
      <c r="C182" s="41"/>
      <c r="F182" s="21"/>
      <c r="G182" s="39"/>
    </row>
    <row r="183" spans="1:10" ht="12.95" customHeight="1" x14ac:dyDescent="0.2">
      <c r="A183" s="21"/>
      <c r="B183" s="21"/>
      <c r="E183" s="21"/>
      <c r="F183" s="21"/>
      <c r="G183" s="21"/>
      <c r="J183" s="43"/>
    </row>
    <row r="184" spans="1:10" ht="12.95" hidden="1" customHeight="1" x14ac:dyDescent="0.2">
      <c r="A184" s="43"/>
      <c r="B184" s="47">
        <v>42794</v>
      </c>
      <c r="C184" s="41" t="s">
        <v>168</v>
      </c>
      <c r="G184" s="39"/>
    </row>
    <row r="185" spans="1:10" ht="12.95" hidden="1" customHeight="1" x14ac:dyDescent="0.2">
      <c r="A185" s="43"/>
      <c r="B185" s="47">
        <v>42794</v>
      </c>
      <c r="C185" s="41" t="s">
        <v>169</v>
      </c>
      <c r="G185" s="39"/>
    </row>
    <row r="186" spans="1:10" ht="12.95" customHeight="1" x14ac:dyDescent="0.2">
      <c r="A186" s="43" t="s">
        <v>246</v>
      </c>
      <c r="B186" s="36" t="s">
        <v>167</v>
      </c>
      <c r="C186" s="41"/>
      <c r="F186" s="82"/>
      <c r="G186" s="39">
        <f>+F191</f>
        <v>-36000</v>
      </c>
      <c r="I186" s="81">
        <v>36000</v>
      </c>
      <c r="J186" s="81">
        <f>+G186+I186</f>
        <v>0</v>
      </c>
    </row>
    <row r="187" spans="1:10" ht="12.95" customHeight="1" x14ac:dyDescent="0.2">
      <c r="A187" s="43"/>
      <c r="B187" s="47"/>
      <c r="C187" s="41"/>
      <c r="E187" s="138"/>
      <c r="F187" s="82"/>
      <c r="G187" s="39"/>
      <c r="H187" s="43"/>
    </row>
    <row r="188" spans="1:10" ht="12.95" hidden="1" customHeight="1" x14ac:dyDescent="0.2">
      <c r="A188" s="43"/>
      <c r="B188" s="47">
        <v>43069</v>
      </c>
      <c r="C188" s="41" t="s">
        <v>164</v>
      </c>
      <c r="F188" s="71">
        <f>2278-2852</f>
        <v>-574</v>
      </c>
      <c r="G188" s="39"/>
    </row>
    <row r="189" spans="1:10" ht="12.95" hidden="1" customHeight="1" x14ac:dyDescent="0.2">
      <c r="A189" s="43"/>
      <c r="B189" s="47">
        <v>43069</v>
      </c>
      <c r="C189" s="41" t="s">
        <v>170</v>
      </c>
      <c r="G189" s="39"/>
    </row>
    <row r="190" spans="1:10" ht="12.95" hidden="1" customHeight="1" x14ac:dyDescent="0.2">
      <c r="A190" s="43"/>
      <c r="B190" s="47">
        <v>43069</v>
      </c>
      <c r="C190" s="41" t="s">
        <v>245</v>
      </c>
      <c r="G190" s="39"/>
    </row>
    <row r="191" spans="1:10" ht="12.95" customHeight="1" x14ac:dyDescent="0.2">
      <c r="A191" s="43"/>
      <c r="B191" s="47">
        <v>43404</v>
      </c>
      <c r="C191" s="41" t="s">
        <v>418</v>
      </c>
      <c r="F191" s="139">
        <f>1837502-1873502</f>
        <v>-36000</v>
      </c>
      <c r="G191" s="39"/>
    </row>
    <row r="192" spans="1:10" ht="12.95" customHeight="1" x14ac:dyDescent="0.2">
      <c r="A192" s="43"/>
      <c r="B192" s="47"/>
      <c r="C192" s="41"/>
      <c r="E192" s="211"/>
      <c r="F192" s="21"/>
      <c r="G192" s="39"/>
    </row>
    <row r="193" spans="1:11" ht="12.95" customHeight="1" x14ac:dyDescent="0.2">
      <c r="A193" s="43"/>
      <c r="B193" s="47"/>
      <c r="C193" s="41"/>
      <c r="F193" s="82"/>
      <c r="G193" s="39"/>
    </row>
    <row r="194" spans="1:11" ht="12.95" customHeight="1" x14ac:dyDescent="0.2">
      <c r="A194" s="35" t="s">
        <v>248</v>
      </c>
      <c r="B194" s="36" t="s">
        <v>171</v>
      </c>
      <c r="C194" s="42"/>
      <c r="E194" s="21"/>
      <c r="F194" s="82"/>
      <c r="G194" s="39">
        <f>SUM(F196:F205)</f>
        <v>913999</v>
      </c>
    </row>
    <row r="195" spans="1:11" ht="12.95" customHeight="1" x14ac:dyDescent="0.2">
      <c r="C195" s="42"/>
      <c r="D195" s="46" t="s">
        <v>119</v>
      </c>
      <c r="E195" s="51" t="s">
        <v>172</v>
      </c>
      <c r="F195" s="146" t="s">
        <v>121</v>
      </c>
      <c r="G195" s="39"/>
    </row>
    <row r="196" spans="1:11" ht="12.95" customHeight="1" x14ac:dyDescent="0.2">
      <c r="B196" s="85">
        <v>15771722</v>
      </c>
      <c r="C196" s="42" t="s">
        <v>304</v>
      </c>
      <c r="E196" s="154">
        <v>161</v>
      </c>
      <c r="F196" s="71">
        <v>-360000</v>
      </c>
    </row>
    <row r="197" spans="1:11" ht="12.95" customHeight="1" x14ac:dyDescent="0.2">
      <c r="B197" s="85">
        <v>15317718</v>
      </c>
      <c r="C197" s="21" t="s">
        <v>301</v>
      </c>
      <c r="D197" s="21" t="s">
        <v>302</v>
      </c>
      <c r="E197" s="154">
        <v>12</v>
      </c>
      <c r="F197" s="43">
        <f>53940-59940</f>
        <v>-6000</v>
      </c>
    </row>
    <row r="198" spans="1:11" ht="12.95" hidden="1" customHeight="1" x14ac:dyDescent="0.2">
      <c r="A198" s="43">
        <v>20000706</v>
      </c>
      <c r="B198" s="36" t="s">
        <v>166</v>
      </c>
      <c r="C198" s="41"/>
      <c r="E198" s="154"/>
      <c r="G198" s="34">
        <v>0</v>
      </c>
    </row>
    <row r="199" spans="1:11" ht="12.95" hidden="1" customHeight="1" x14ac:dyDescent="0.2">
      <c r="A199" s="43"/>
      <c r="B199" s="47">
        <v>42643</v>
      </c>
      <c r="C199" s="41" t="s">
        <v>173</v>
      </c>
      <c r="E199" s="154"/>
      <c r="F199" s="139">
        <v>0</v>
      </c>
      <c r="G199" s="34"/>
    </row>
    <row r="200" spans="1:11" ht="12.95" hidden="1" customHeight="1" x14ac:dyDescent="0.2">
      <c r="E200" s="154"/>
    </row>
    <row r="201" spans="1:11" ht="12.95" hidden="1" customHeight="1" x14ac:dyDescent="0.2">
      <c r="E201" s="154"/>
    </row>
    <row r="202" spans="1:11" ht="12.95" customHeight="1" x14ac:dyDescent="0.2">
      <c r="B202" s="85">
        <v>5295679</v>
      </c>
      <c r="C202" s="21" t="s">
        <v>303</v>
      </c>
      <c r="E202" s="154">
        <v>433</v>
      </c>
      <c r="F202" s="43">
        <v>117499</v>
      </c>
    </row>
    <row r="203" spans="1:11" ht="12.95" customHeight="1" x14ac:dyDescent="0.2">
      <c r="B203" s="85">
        <v>5295679</v>
      </c>
      <c r="C203" s="21" t="s">
        <v>303</v>
      </c>
      <c r="E203" s="154">
        <v>434</v>
      </c>
      <c r="F203" s="71">
        <v>75000</v>
      </c>
    </row>
    <row r="204" spans="1:11" ht="12.95" customHeight="1" x14ac:dyDescent="0.2">
      <c r="B204" s="85">
        <v>7001788</v>
      </c>
      <c r="C204" s="21" t="s">
        <v>381</v>
      </c>
      <c r="E204" s="153">
        <v>61</v>
      </c>
      <c r="F204" s="71">
        <v>97500</v>
      </c>
    </row>
    <row r="205" spans="1:11" ht="12.95" customHeight="1" x14ac:dyDescent="0.2">
      <c r="B205" s="85">
        <v>13916971</v>
      </c>
      <c r="C205" s="21" t="s">
        <v>419</v>
      </c>
      <c r="E205" s="220">
        <v>185</v>
      </c>
      <c r="F205" s="70">
        <v>990000</v>
      </c>
    </row>
    <row r="206" spans="1:11" ht="12.95" customHeight="1" x14ac:dyDescent="0.2">
      <c r="E206" s="153"/>
      <c r="F206" s="21"/>
    </row>
    <row r="207" spans="1:11" ht="12.95" customHeight="1" x14ac:dyDescent="0.2">
      <c r="A207" s="66"/>
      <c r="B207" s="41"/>
      <c r="G207" s="34"/>
    </row>
    <row r="208" spans="1:11" ht="12.95" customHeight="1" x14ac:dyDescent="0.2">
      <c r="A208" s="43" t="s">
        <v>249</v>
      </c>
      <c r="B208" s="36" t="s">
        <v>174</v>
      </c>
      <c r="C208" s="41"/>
      <c r="G208" s="34">
        <f>SUM(F209:F213)</f>
        <v>2595721</v>
      </c>
      <c r="I208" s="81">
        <v>2595721</v>
      </c>
      <c r="K208" s="81">
        <f>+G208-I208</f>
        <v>0</v>
      </c>
    </row>
    <row r="209" spans="1:9" ht="12.95" customHeight="1" x14ac:dyDescent="0.2">
      <c r="A209" s="43"/>
      <c r="C209" s="41" t="s">
        <v>382</v>
      </c>
      <c r="D209" s="214">
        <v>43251</v>
      </c>
      <c r="E209" s="213"/>
      <c r="F209" s="43">
        <v>30000</v>
      </c>
      <c r="G209" s="34"/>
      <c r="I209" s="81"/>
    </row>
    <row r="210" spans="1:9" ht="12.95" customHeight="1" x14ac:dyDescent="0.2">
      <c r="A210" s="43"/>
      <c r="C210" s="41" t="s">
        <v>382</v>
      </c>
      <c r="D210" s="214">
        <v>43404</v>
      </c>
      <c r="E210" s="220"/>
      <c r="F210" s="43">
        <v>30000</v>
      </c>
      <c r="G210" s="34"/>
      <c r="I210" s="81"/>
    </row>
    <row r="211" spans="1:9" ht="12.95" customHeight="1" x14ac:dyDescent="0.2">
      <c r="A211" s="43"/>
      <c r="C211" s="41" t="s">
        <v>382</v>
      </c>
      <c r="D211" s="214">
        <v>43465</v>
      </c>
      <c r="E211" s="222"/>
      <c r="F211" s="43">
        <v>30000</v>
      </c>
      <c r="G211" s="21"/>
      <c r="I211" s="81"/>
    </row>
    <row r="212" spans="1:9" ht="12.95" customHeight="1" x14ac:dyDescent="0.2">
      <c r="A212" s="43"/>
      <c r="C212" s="41" t="s">
        <v>453</v>
      </c>
      <c r="D212" s="214">
        <v>43465</v>
      </c>
      <c r="E212" s="222"/>
      <c r="F212" s="43">
        <v>-3000</v>
      </c>
      <c r="G212" s="21"/>
      <c r="I212" s="81"/>
    </row>
    <row r="213" spans="1:9" ht="12.95" customHeight="1" x14ac:dyDescent="0.2">
      <c r="A213" s="43"/>
      <c r="B213" s="47"/>
      <c r="C213" s="21" t="s">
        <v>452</v>
      </c>
      <c r="D213" s="214">
        <v>43465</v>
      </c>
      <c r="F213" s="139">
        <v>2508721</v>
      </c>
      <c r="G213" s="34"/>
    </row>
    <row r="214" spans="1:9" ht="12.95" customHeight="1" x14ac:dyDescent="0.2">
      <c r="A214" s="43"/>
      <c r="B214" s="47"/>
      <c r="C214" s="41"/>
      <c r="F214" s="21"/>
      <c r="G214" s="34"/>
    </row>
    <row r="215" spans="1:9" ht="12.95" customHeight="1" x14ac:dyDescent="0.2">
      <c r="A215" s="21"/>
      <c r="B215" s="21"/>
      <c r="E215" s="21"/>
      <c r="F215" s="21"/>
      <c r="G215" s="21"/>
    </row>
    <row r="216" spans="1:9" ht="12.95" customHeight="1" x14ac:dyDescent="0.2">
      <c r="A216" s="43" t="s">
        <v>305</v>
      </c>
      <c r="B216" s="47" t="s">
        <v>306</v>
      </c>
      <c r="C216" s="41"/>
      <c r="E216" s="153"/>
      <c r="F216" s="71"/>
      <c r="G216" s="34">
        <f>+F217</f>
        <v>409336</v>
      </c>
    </row>
    <row r="217" spans="1:9" ht="12.95" customHeight="1" x14ac:dyDescent="0.2">
      <c r="A217" s="43"/>
      <c r="B217" s="47">
        <v>43465</v>
      </c>
      <c r="C217" s="41" t="s">
        <v>401</v>
      </c>
      <c r="E217" s="153"/>
      <c r="F217" s="70">
        <v>409336</v>
      </c>
      <c r="G217" s="34"/>
    </row>
    <row r="218" spans="1:9" ht="12.95" customHeight="1" x14ac:dyDescent="0.2">
      <c r="A218" s="43"/>
      <c r="B218" s="47"/>
      <c r="C218" s="41"/>
      <c r="E218" s="153"/>
      <c r="F218" s="21"/>
      <c r="G218" s="34"/>
    </row>
    <row r="219" spans="1:9" ht="12.95" customHeight="1" x14ac:dyDescent="0.2">
      <c r="A219" s="43" t="s">
        <v>311</v>
      </c>
      <c r="B219" s="47" t="s">
        <v>402</v>
      </c>
      <c r="C219" s="41"/>
      <c r="E219" s="218"/>
      <c r="F219" s="21"/>
      <c r="G219" s="34"/>
    </row>
    <row r="220" spans="1:9" ht="12.95" customHeight="1" x14ac:dyDescent="0.2">
      <c r="A220" s="43"/>
      <c r="B220" s="47"/>
      <c r="C220" s="41"/>
      <c r="E220" s="153"/>
      <c r="F220" s="71"/>
      <c r="G220" s="34">
        <f>+F221</f>
        <v>448432</v>
      </c>
    </row>
    <row r="221" spans="1:9" ht="12.95" customHeight="1" x14ac:dyDescent="0.2">
      <c r="A221" s="66"/>
      <c r="B221" s="47">
        <v>43465</v>
      </c>
      <c r="C221" s="21" t="s">
        <v>312</v>
      </c>
      <c r="E221" s="151"/>
      <c r="F221" s="70">
        <v>448432</v>
      </c>
      <c r="G221" s="34"/>
    </row>
    <row r="222" spans="1:9" ht="12.95" customHeight="1" x14ac:dyDescent="0.2">
      <c r="A222" s="66"/>
      <c r="B222" s="41"/>
      <c r="F222" s="21"/>
      <c r="G222" s="34"/>
    </row>
    <row r="223" spans="1:9" ht="12.95" hidden="1" customHeight="1" x14ac:dyDescent="0.2">
      <c r="A223" s="43">
        <v>21120202</v>
      </c>
      <c r="B223" s="36" t="s">
        <v>176</v>
      </c>
      <c r="G223" s="34">
        <v>0</v>
      </c>
    </row>
    <row r="224" spans="1:9" ht="12.95" hidden="1" customHeight="1" x14ac:dyDescent="0.2">
      <c r="A224" s="43"/>
      <c r="B224" s="47"/>
      <c r="C224" s="21" t="s">
        <v>175</v>
      </c>
      <c r="G224" s="34"/>
    </row>
    <row r="225" spans="1:9" ht="12.95" hidden="1" customHeight="1" x14ac:dyDescent="0.2">
      <c r="A225" s="43"/>
      <c r="B225" s="47"/>
      <c r="F225" s="139">
        <v>0</v>
      </c>
      <c r="G225" s="34"/>
    </row>
    <row r="226" spans="1:9" ht="12.95" hidden="1" customHeight="1" x14ac:dyDescent="0.2">
      <c r="A226" s="43"/>
      <c r="B226" s="47"/>
      <c r="F226" s="71"/>
      <c r="G226" s="34"/>
    </row>
    <row r="227" spans="1:9" ht="12.95" customHeight="1" x14ac:dyDescent="0.2">
      <c r="A227" s="35" t="s">
        <v>258</v>
      </c>
      <c r="B227" s="36" t="s">
        <v>177</v>
      </c>
      <c r="F227" s="71"/>
      <c r="G227" s="34">
        <v>212387</v>
      </c>
    </row>
    <row r="228" spans="1:9" ht="12.95" customHeight="1" x14ac:dyDescent="0.2">
      <c r="B228" s="47"/>
      <c r="C228" s="72" t="s">
        <v>178</v>
      </c>
      <c r="D228" s="73"/>
      <c r="E228" s="74"/>
      <c r="F228" s="143"/>
      <c r="G228" s="34"/>
    </row>
    <row r="229" spans="1:9" ht="12.95" customHeight="1" x14ac:dyDescent="0.2">
      <c r="B229" s="47"/>
      <c r="C229" s="72"/>
      <c r="D229" s="73"/>
      <c r="E229" s="74"/>
      <c r="G229" s="34"/>
    </row>
    <row r="230" spans="1:9" ht="12.95" customHeight="1" x14ac:dyDescent="0.2">
      <c r="B230" s="41"/>
      <c r="C230" s="72"/>
      <c r="D230" s="73"/>
      <c r="E230" s="74"/>
      <c r="G230" s="34"/>
    </row>
    <row r="231" spans="1:9" ht="12.95" customHeight="1" x14ac:dyDescent="0.2">
      <c r="A231" s="35" t="s">
        <v>259</v>
      </c>
      <c r="B231" s="75" t="s">
        <v>179</v>
      </c>
      <c r="C231" s="72"/>
      <c r="D231" s="73"/>
      <c r="G231" s="21"/>
    </row>
    <row r="232" spans="1:9" ht="12.95" customHeight="1" x14ac:dyDescent="0.2">
      <c r="B232" s="41"/>
      <c r="C232" s="72" t="s">
        <v>178</v>
      </c>
      <c r="D232" s="73"/>
      <c r="E232" s="74"/>
      <c r="G232" s="34">
        <f>+'Anexo 3 PAT'!E17</f>
        <v>59231091</v>
      </c>
      <c r="H232" s="21">
        <f>39859713+19371378</f>
        <v>59231091</v>
      </c>
    </row>
    <row r="233" spans="1:9" ht="12.95" customHeight="1" x14ac:dyDescent="0.2">
      <c r="B233" s="75"/>
      <c r="C233" s="74"/>
      <c r="D233" s="74"/>
      <c r="E233" s="74"/>
      <c r="G233" s="44"/>
    </row>
    <row r="234" spans="1:9" ht="12.95" customHeight="1" x14ac:dyDescent="0.2">
      <c r="B234" s="63" t="s">
        <v>86</v>
      </c>
      <c r="C234" s="76"/>
      <c r="D234" s="76"/>
      <c r="E234" s="77"/>
      <c r="F234" s="143"/>
      <c r="G234" s="78">
        <f>SUM(G123:G233)</f>
        <v>71308318.928571433</v>
      </c>
    </row>
    <row r="235" spans="1:9" ht="12.95" customHeight="1" x14ac:dyDescent="0.2">
      <c r="B235" s="63" t="s">
        <v>180</v>
      </c>
      <c r="C235" s="76"/>
      <c r="D235" s="76"/>
      <c r="E235" s="77"/>
      <c r="F235" s="143"/>
      <c r="G235" s="79">
        <f>+'Anexo 3 PAT'!G16</f>
        <v>-4826634</v>
      </c>
      <c r="H235" s="21">
        <v>33438267</v>
      </c>
      <c r="I235" s="81">
        <f>+G235+H235</f>
        <v>28611633</v>
      </c>
    </row>
    <row r="236" spans="1:9" ht="12.95" customHeight="1" thickBot="1" x14ac:dyDescent="0.25">
      <c r="B236" s="63" t="s">
        <v>181</v>
      </c>
      <c r="C236" s="76"/>
      <c r="D236" s="76"/>
      <c r="E236" s="77"/>
      <c r="F236" s="143"/>
      <c r="G236" s="80">
        <f>+G234+G235</f>
        <v>66481684.928571433</v>
      </c>
    </row>
    <row r="237" spans="1:9" ht="12.75" thickTop="1" x14ac:dyDescent="0.2">
      <c r="F237" s="143"/>
      <c r="G237" s="38" t="e">
        <f>+G236-G118</f>
        <v>#REF!</v>
      </c>
    </row>
  </sheetData>
  <mergeCells count="4">
    <mergeCell ref="A1:G1"/>
    <mergeCell ref="A2:G2"/>
    <mergeCell ref="A7:G7"/>
    <mergeCell ref="C112:E112"/>
  </mergeCells>
  <pageMargins left="0.70866141732283472" right="0.70866141732283472" top="0.74803149606299213" bottom="0.74803149606299213" header="0.31496062992125984" footer="0.31496062992125984"/>
  <pageSetup scale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E722-2726-416A-B70C-42E80814F9C7}">
  <dimension ref="B3:I12"/>
  <sheetViews>
    <sheetView workbookViewId="0">
      <selection activeCell="E18" sqref="E18"/>
    </sheetView>
  </sheetViews>
  <sheetFormatPr baseColWidth="10" defaultRowHeight="15" x14ac:dyDescent="0.25"/>
  <cols>
    <col min="9" max="9" width="11.42578125" style="1"/>
  </cols>
  <sheetData>
    <row r="3" spans="2:9" x14ac:dyDescent="0.25">
      <c r="B3" t="s">
        <v>190</v>
      </c>
    </row>
    <row r="4" spans="2:9" x14ac:dyDescent="0.25">
      <c r="B4" t="s">
        <v>183</v>
      </c>
      <c r="G4">
        <v>2</v>
      </c>
      <c r="I4" s="1">
        <v>52695.96</v>
      </c>
    </row>
    <row r="5" spans="2:9" x14ac:dyDescent="0.25">
      <c r="B5" t="s">
        <v>184</v>
      </c>
      <c r="G5">
        <v>4</v>
      </c>
      <c r="I5" s="1">
        <v>105391.92</v>
      </c>
    </row>
    <row r="6" spans="2:9" x14ac:dyDescent="0.25">
      <c r="B6" t="s">
        <v>186</v>
      </c>
      <c r="G6">
        <v>2</v>
      </c>
      <c r="I6" s="1">
        <v>52695.96</v>
      </c>
    </row>
    <row r="7" spans="2:9" x14ac:dyDescent="0.25">
      <c r="B7" t="s">
        <v>188</v>
      </c>
      <c r="G7">
        <v>2</v>
      </c>
      <c r="I7" s="1">
        <v>52695.96</v>
      </c>
    </row>
    <row r="8" spans="2:9" x14ac:dyDescent="0.25">
      <c r="B8" t="s">
        <v>185</v>
      </c>
      <c r="G8">
        <v>2</v>
      </c>
      <c r="I8" s="1">
        <v>52695.96</v>
      </c>
    </row>
    <row r="9" spans="2:9" x14ac:dyDescent="0.25">
      <c r="B9" t="s">
        <v>187</v>
      </c>
      <c r="G9">
        <v>2</v>
      </c>
      <c r="I9" s="1">
        <v>52695.96</v>
      </c>
    </row>
    <row r="10" spans="2:9" x14ac:dyDescent="0.25">
      <c r="B10" t="s">
        <v>189</v>
      </c>
      <c r="G10">
        <v>2</v>
      </c>
      <c r="I10" s="209">
        <v>52695.96</v>
      </c>
    </row>
    <row r="11" spans="2:9" s="210" customFormat="1" x14ac:dyDescent="0.25">
      <c r="B11" s="210" t="s">
        <v>372</v>
      </c>
      <c r="I11" s="90">
        <v>1908636</v>
      </c>
    </row>
    <row r="12" spans="2:9" x14ac:dyDescent="0.25">
      <c r="B12" s="89" t="s">
        <v>191</v>
      </c>
      <c r="I12" s="1">
        <f>SUM(I4:I11)</f>
        <v>2330203.6800000002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B64D-A2DA-46AE-9E21-EE73084B9D62}">
  <sheetPr>
    <pageSetUpPr fitToPage="1"/>
  </sheetPr>
  <dimension ref="A1:Q50"/>
  <sheetViews>
    <sheetView topLeftCell="A22" workbookViewId="0">
      <selection activeCell="J54" sqref="J54"/>
    </sheetView>
  </sheetViews>
  <sheetFormatPr baseColWidth="10" defaultRowHeight="12" x14ac:dyDescent="0.2"/>
  <cols>
    <col min="1" max="1" width="9.7109375" style="207" bestFit="1" customWidth="1"/>
    <col min="2" max="2" width="7.5703125" style="207" bestFit="1" customWidth="1"/>
    <col min="3" max="3" width="11.42578125" style="207"/>
    <col min="4" max="4" width="32.7109375" style="207" bestFit="1" customWidth="1"/>
    <col min="5" max="5" width="11.42578125" style="207"/>
    <col min="6" max="6" width="0.85546875" style="207" customWidth="1"/>
    <col min="7" max="7" width="8.28515625" style="267" bestFit="1" customWidth="1"/>
    <col min="8" max="8" width="0.5703125" style="267" customWidth="1"/>
    <col min="9" max="9" width="11.42578125" style="267"/>
    <col min="10" max="10" width="7.28515625" style="267" bestFit="1" customWidth="1"/>
    <col min="11" max="11" width="6.85546875" style="267" bestFit="1" customWidth="1"/>
    <col min="12" max="12" width="4.140625" style="267" bestFit="1" customWidth="1"/>
    <col min="13" max="13" width="6.28515625" style="267" bestFit="1" customWidth="1"/>
    <col min="14" max="14" width="6.85546875" style="267" bestFit="1" customWidth="1"/>
    <col min="15" max="15" width="9.5703125" style="267" bestFit="1" customWidth="1"/>
    <col min="16" max="16384" width="11.42578125" style="207"/>
  </cols>
  <sheetData>
    <row r="1" spans="1:15" x14ac:dyDescent="0.2">
      <c r="A1" s="159"/>
      <c r="B1" s="159"/>
      <c r="C1" s="159"/>
      <c r="D1" s="160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5.75" x14ac:dyDescent="0.25">
      <c r="A2" s="255">
        <v>43465</v>
      </c>
      <c r="B2" s="255"/>
      <c r="C2" s="255"/>
      <c r="D2" s="255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15.75" x14ac:dyDescent="0.25">
      <c r="A3" s="208" t="s">
        <v>313</v>
      </c>
      <c r="B3" s="208"/>
      <c r="C3" s="208"/>
      <c r="D3" s="208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1:15" ht="15.75" x14ac:dyDescent="0.25">
      <c r="A4" s="208" t="s">
        <v>314</v>
      </c>
      <c r="B4" s="208"/>
      <c r="C4" s="208"/>
      <c r="D4" s="208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</row>
    <row r="5" spans="1:15" x14ac:dyDescent="0.2">
      <c r="A5" s="159"/>
      <c r="B5" s="159"/>
      <c r="C5" s="159"/>
      <c r="D5" s="159"/>
      <c r="E5" s="159"/>
      <c r="F5" s="161"/>
      <c r="G5" s="161"/>
      <c r="H5" s="159"/>
      <c r="I5" s="159"/>
      <c r="J5" s="159"/>
      <c r="K5" s="159"/>
      <c r="L5" s="159"/>
      <c r="M5" s="159"/>
      <c r="N5" s="159"/>
      <c r="O5" s="159"/>
    </row>
    <row r="6" spans="1:15" x14ac:dyDescent="0.2">
      <c r="A6" s="86"/>
      <c r="B6" s="86"/>
      <c r="C6" s="86"/>
      <c r="D6" s="162"/>
      <c r="E6" s="256"/>
      <c r="F6" s="257"/>
      <c r="G6" s="258"/>
      <c r="H6" s="212"/>
      <c r="I6" s="265" t="s">
        <v>315</v>
      </c>
      <c r="J6" s="266"/>
      <c r="K6" s="266"/>
      <c r="L6" s="266"/>
      <c r="M6" s="266"/>
      <c r="N6" s="266"/>
      <c r="O6" s="163"/>
    </row>
    <row r="7" spans="1:15" ht="24" x14ac:dyDescent="0.2">
      <c r="A7" s="164" t="s">
        <v>119</v>
      </c>
      <c r="B7" s="164" t="s">
        <v>316</v>
      </c>
      <c r="C7" s="164" t="s">
        <v>317</v>
      </c>
      <c r="D7" s="165" t="s">
        <v>318</v>
      </c>
      <c r="E7" s="165" t="s">
        <v>319</v>
      </c>
      <c r="F7" s="165"/>
      <c r="G7" s="165" t="s">
        <v>320</v>
      </c>
      <c r="H7" s="165"/>
      <c r="I7" s="165" t="s">
        <v>321</v>
      </c>
      <c r="J7" s="165" t="s">
        <v>322</v>
      </c>
      <c r="K7" s="165" t="s">
        <v>323</v>
      </c>
      <c r="L7" s="165" t="s">
        <v>366</v>
      </c>
      <c r="M7" s="165" t="s">
        <v>324</v>
      </c>
      <c r="N7" s="165" t="s">
        <v>325</v>
      </c>
      <c r="O7" s="165" t="s">
        <v>326</v>
      </c>
    </row>
    <row r="8" spans="1:15" x14ac:dyDescent="0.2">
      <c r="A8" s="166"/>
      <c r="B8" s="167"/>
      <c r="C8" s="167"/>
      <c r="D8" s="168"/>
      <c r="E8" s="87"/>
      <c r="F8" s="168"/>
      <c r="G8" s="168"/>
      <c r="H8" s="168"/>
      <c r="I8" s="168"/>
      <c r="J8" s="168"/>
      <c r="K8" s="168"/>
      <c r="L8" s="168"/>
      <c r="M8" s="168"/>
      <c r="N8" s="168"/>
      <c r="O8" s="168"/>
    </row>
    <row r="9" spans="1:15" x14ac:dyDescent="0.2">
      <c r="A9" s="166">
        <v>40856</v>
      </c>
      <c r="B9" s="169" t="s">
        <v>327</v>
      </c>
      <c r="C9" s="169" t="s">
        <v>328</v>
      </c>
      <c r="D9" s="83" t="s">
        <v>329</v>
      </c>
      <c r="E9" s="88">
        <v>241027</v>
      </c>
      <c r="F9" s="168"/>
      <c r="G9" s="168">
        <v>241027</v>
      </c>
      <c r="H9" s="168"/>
      <c r="I9" s="168">
        <v>241026</v>
      </c>
      <c r="J9" s="168">
        <v>72</v>
      </c>
      <c r="K9" s="168">
        <v>72</v>
      </c>
      <c r="L9" s="170">
        <v>0</v>
      </c>
      <c r="M9" s="171" t="s">
        <v>330</v>
      </c>
      <c r="N9" s="170">
        <v>0</v>
      </c>
      <c r="O9" s="168">
        <v>241026</v>
      </c>
    </row>
    <row r="10" spans="1:15" x14ac:dyDescent="0.2">
      <c r="A10" s="166">
        <v>40889</v>
      </c>
      <c r="B10" s="169" t="s">
        <v>331</v>
      </c>
      <c r="C10" s="169" t="s">
        <v>332</v>
      </c>
      <c r="D10" s="83" t="s">
        <v>333</v>
      </c>
      <c r="E10" s="87">
        <v>205360</v>
      </c>
      <c r="F10" s="168"/>
      <c r="G10" s="168">
        <v>205360</v>
      </c>
      <c r="H10" s="168"/>
      <c r="I10" s="168">
        <v>205360</v>
      </c>
      <c r="J10" s="168">
        <v>72</v>
      </c>
      <c r="K10" s="168">
        <v>72</v>
      </c>
      <c r="L10" s="170">
        <v>0</v>
      </c>
      <c r="M10" s="171" t="s">
        <v>330</v>
      </c>
      <c r="N10" s="170">
        <v>0</v>
      </c>
      <c r="O10" s="168">
        <v>205360</v>
      </c>
    </row>
    <row r="11" spans="1:15" x14ac:dyDescent="0.2">
      <c r="A11" s="166">
        <v>40999</v>
      </c>
      <c r="B11" s="83"/>
      <c r="C11" s="83"/>
      <c r="D11" s="84" t="s">
        <v>334</v>
      </c>
      <c r="E11" s="88">
        <v>182404</v>
      </c>
      <c r="F11" s="168"/>
      <c r="G11" s="168">
        <v>1</v>
      </c>
      <c r="H11" s="84"/>
      <c r="I11" s="170">
        <v>0</v>
      </c>
      <c r="J11" s="168"/>
      <c r="K11" s="172"/>
      <c r="L11" s="173"/>
      <c r="M11" s="170"/>
      <c r="N11" s="170">
        <v>0</v>
      </c>
      <c r="O11" s="170">
        <v>0</v>
      </c>
    </row>
    <row r="12" spans="1:15" x14ac:dyDescent="0.2">
      <c r="A12" s="166">
        <v>40999</v>
      </c>
      <c r="B12" s="83"/>
      <c r="C12" s="83"/>
      <c r="D12" s="84" t="s">
        <v>335</v>
      </c>
      <c r="E12" s="88">
        <v>179073</v>
      </c>
      <c r="F12" s="168"/>
      <c r="G12" s="168">
        <v>1</v>
      </c>
      <c r="H12" s="84"/>
      <c r="I12" s="170">
        <v>0</v>
      </c>
      <c r="J12" s="168"/>
      <c r="K12" s="172"/>
      <c r="L12" s="173"/>
      <c r="M12" s="170"/>
      <c r="N12" s="170">
        <v>0</v>
      </c>
      <c r="O12" s="170">
        <v>0</v>
      </c>
    </row>
    <row r="13" spans="1:15" x14ac:dyDescent="0.2">
      <c r="A13" s="174"/>
      <c r="B13" s="174"/>
      <c r="C13" s="174"/>
      <c r="D13" s="175" t="s">
        <v>336</v>
      </c>
      <c r="E13" s="176">
        <v>807864</v>
      </c>
      <c r="F13" s="177"/>
      <c r="G13" s="176">
        <v>446389</v>
      </c>
      <c r="H13" s="177"/>
      <c r="I13" s="176">
        <f>SUM(I9:I12)</f>
        <v>446386</v>
      </c>
      <c r="J13" s="177"/>
      <c r="K13" s="177"/>
      <c r="L13" s="84"/>
      <c r="M13" s="84"/>
      <c r="N13" s="176">
        <f>SUM(N9:N12)</f>
        <v>0</v>
      </c>
      <c r="O13" s="176">
        <f>SUM(O9:O12)</f>
        <v>446386</v>
      </c>
    </row>
    <row r="14" spans="1:15" x14ac:dyDescent="0.2">
      <c r="A14" s="178"/>
      <c r="B14" s="178"/>
      <c r="C14" s="178"/>
      <c r="D14" s="179" t="s">
        <v>337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79" t="e">
        <v>#REF!</v>
      </c>
      <c r="O14" s="181"/>
    </row>
    <row r="15" spans="1:15" x14ac:dyDescent="0.2">
      <c r="A15" s="182"/>
      <c r="B15" s="182"/>
      <c r="C15" s="83"/>
      <c r="D15" s="183" t="s">
        <v>338</v>
      </c>
      <c r="E15" s="87">
        <v>1</v>
      </c>
      <c r="F15" s="168"/>
      <c r="G15" s="168">
        <v>1</v>
      </c>
      <c r="H15" s="177"/>
      <c r="I15" s="170">
        <v>0</v>
      </c>
      <c r="J15" s="170">
        <v>0</v>
      </c>
      <c r="K15" s="168"/>
      <c r="L15" s="170">
        <v>0</v>
      </c>
      <c r="M15" s="170">
        <v>0</v>
      </c>
      <c r="N15" s="170">
        <v>0</v>
      </c>
      <c r="O15" s="170">
        <v>0</v>
      </c>
    </row>
    <row r="16" spans="1:15" x14ac:dyDescent="0.2">
      <c r="A16" s="182"/>
      <c r="B16" s="182"/>
      <c r="C16" s="83"/>
      <c r="D16" s="183" t="s">
        <v>339</v>
      </c>
      <c r="E16" s="87">
        <v>1</v>
      </c>
      <c r="F16" s="168"/>
      <c r="G16" s="168">
        <v>1</v>
      </c>
      <c r="H16" s="177"/>
      <c r="I16" s="170">
        <v>0</v>
      </c>
      <c r="J16" s="170">
        <v>0</v>
      </c>
      <c r="K16" s="168"/>
      <c r="L16" s="170">
        <v>0</v>
      </c>
      <c r="M16" s="170">
        <v>0</v>
      </c>
      <c r="N16" s="170">
        <v>0</v>
      </c>
      <c r="O16" s="170">
        <v>0</v>
      </c>
    </row>
    <row r="17" spans="1:17" x14ac:dyDescent="0.2">
      <c r="A17" s="182"/>
      <c r="B17" s="182"/>
      <c r="C17" s="83"/>
      <c r="D17" s="183" t="s">
        <v>340</v>
      </c>
      <c r="E17" s="87">
        <v>1</v>
      </c>
      <c r="F17" s="168"/>
      <c r="G17" s="168">
        <v>1</v>
      </c>
      <c r="H17" s="177"/>
      <c r="I17" s="170">
        <v>0</v>
      </c>
      <c r="J17" s="170">
        <v>0</v>
      </c>
      <c r="K17" s="168"/>
      <c r="L17" s="170">
        <v>0</v>
      </c>
      <c r="M17" s="170">
        <v>0</v>
      </c>
      <c r="N17" s="170">
        <v>0</v>
      </c>
      <c r="O17" s="170">
        <v>0</v>
      </c>
    </row>
    <row r="18" spans="1:17" x14ac:dyDescent="0.2">
      <c r="A18" s="182"/>
      <c r="B18" s="182"/>
      <c r="C18" s="83"/>
      <c r="D18" s="183" t="s">
        <v>341</v>
      </c>
      <c r="E18" s="87">
        <v>1</v>
      </c>
      <c r="F18" s="168"/>
      <c r="G18" s="168">
        <v>1</v>
      </c>
      <c r="H18" s="177"/>
      <c r="I18" s="170">
        <v>0</v>
      </c>
      <c r="J18" s="170">
        <v>0</v>
      </c>
      <c r="K18" s="168"/>
      <c r="L18" s="170">
        <v>0</v>
      </c>
      <c r="M18" s="170">
        <v>0</v>
      </c>
      <c r="N18" s="170">
        <v>0</v>
      </c>
      <c r="O18" s="170">
        <v>0</v>
      </c>
    </row>
    <row r="19" spans="1:17" x14ac:dyDescent="0.2">
      <c r="A19" s="182">
        <v>39202</v>
      </c>
      <c r="B19" s="182"/>
      <c r="C19" s="83"/>
      <c r="D19" s="183" t="s">
        <v>342</v>
      </c>
      <c r="E19" s="87">
        <v>1</v>
      </c>
      <c r="F19" s="168"/>
      <c r="G19" s="168">
        <v>1</v>
      </c>
      <c r="H19" s="177"/>
      <c r="I19" s="170">
        <v>0</v>
      </c>
      <c r="J19" s="170">
        <v>0</v>
      </c>
      <c r="K19" s="168"/>
      <c r="L19" s="170">
        <v>0</v>
      </c>
      <c r="M19" s="170">
        <v>0</v>
      </c>
      <c r="N19" s="170">
        <v>0</v>
      </c>
      <c r="O19" s="170">
        <v>0</v>
      </c>
    </row>
    <row r="20" spans="1:17" x14ac:dyDescent="0.2">
      <c r="A20" s="182">
        <v>39227</v>
      </c>
      <c r="B20" s="182"/>
      <c r="C20" s="83"/>
      <c r="D20" s="183" t="s">
        <v>342</v>
      </c>
      <c r="E20" s="87">
        <v>1</v>
      </c>
      <c r="F20" s="168"/>
      <c r="G20" s="168">
        <v>1</v>
      </c>
      <c r="H20" s="177"/>
      <c r="I20" s="170">
        <v>0</v>
      </c>
      <c r="J20" s="170">
        <v>0</v>
      </c>
      <c r="K20" s="168"/>
      <c r="L20" s="170">
        <v>0</v>
      </c>
      <c r="M20" s="170">
        <v>0</v>
      </c>
      <c r="N20" s="170">
        <v>0</v>
      </c>
      <c r="O20" s="170">
        <v>0</v>
      </c>
    </row>
    <row r="21" spans="1:17" x14ac:dyDescent="0.2">
      <c r="A21" s="182">
        <v>39385</v>
      </c>
      <c r="B21" s="182"/>
      <c r="C21" s="83"/>
      <c r="D21" s="183" t="s">
        <v>343</v>
      </c>
      <c r="E21" s="87">
        <v>66679</v>
      </c>
      <c r="F21" s="168"/>
      <c r="G21" s="168">
        <v>1</v>
      </c>
      <c r="H21" s="177"/>
      <c r="I21" s="170">
        <v>0</v>
      </c>
      <c r="J21" s="170">
        <v>0</v>
      </c>
      <c r="K21" s="168"/>
      <c r="L21" s="170">
        <v>0</v>
      </c>
      <c r="M21" s="170">
        <v>0</v>
      </c>
      <c r="N21" s="170">
        <v>0</v>
      </c>
      <c r="O21" s="170">
        <v>0</v>
      </c>
    </row>
    <row r="22" spans="1:17" x14ac:dyDescent="0.2">
      <c r="A22" s="182">
        <v>39414</v>
      </c>
      <c r="B22" s="182"/>
      <c r="C22" s="83"/>
      <c r="D22" s="183" t="s">
        <v>343</v>
      </c>
      <c r="E22" s="87">
        <v>1</v>
      </c>
      <c r="F22" s="168"/>
      <c r="G22" s="168">
        <v>1</v>
      </c>
      <c r="H22" s="177"/>
      <c r="I22" s="170">
        <v>0</v>
      </c>
      <c r="J22" s="170">
        <v>0</v>
      </c>
      <c r="K22" s="168"/>
      <c r="L22" s="170">
        <v>0</v>
      </c>
      <c r="M22" s="170">
        <v>0</v>
      </c>
      <c r="N22" s="170">
        <v>0</v>
      </c>
      <c r="O22" s="170">
        <v>0</v>
      </c>
    </row>
    <row r="23" spans="1:17" x14ac:dyDescent="0.2">
      <c r="A23" s="182">
        <v>39786</v>
      </c>
      <c r="B23" s="182"/>
      <c r="C23" s="83"/>
      <c r="D23" s="183" t="s">
        <v>344</v>
      </c>
      <c r="E23" s="87">
        <v>204392</v>
      </c>
      <c r="F23" s="168"/>
      <c r="G23" s="168">
        <v>1</v>
      </c>
      <c r="H23" s="177"/>
      <c r="I23" s="170">
        <v>0</v>
      </c>
      <c r="J23" s="170">
        <v>0</v>
      </c>
      <c r="K23" s="170"/>
      <c r="L23" s="170">
        <v>0</v>
      </c>
      <c r="M23" s="170">
        <v>0</v>
      </c>
      <c r="N23" s="170">
        <v>0</v>
      </c>
      <c r="O23" s="170">
        <v>1</v>
      </c>
    </row>
    <row r="24" spans="1:17" x14ac:dyDescent="0.2">
      <c r="A24" s="182">
        <v>40823</v>
      </c>
      <c r="B24" s="182"/>
      <c r="C24" s="83"/>
      <c r="D24" s="183" t="s">
        <v>345</v>
      </c>
      <c r="E24" s="87">
        <v>397936</v>
      </c>
      <c r="F24" s="168"/>
      <c r="G24" s="168">
        <v>397936</v>
      </c>
      <c r="H24" s="177"/>
      <c r="I24" s="168">
        <v>397935</v>
      </c>
      <c r="J24" s="168">
        <v>60</v>
      </c>
      <c r="K24" s="168">
        <v>60</v>
      </c>
      <c r="L24" s="170">
        <v>0</v>
      </c>
      <c r="M24" s="171" t="s">
        <v>330</v>
      </c>
      <c r="N24" s="168">
        <v>0</v>
      </c>
      <c r="O24" s="168">
        <f>+I24</f>
        <v>397935</v>
      </c>
    </row>
    <row r="25" spans="1:17" x14ac:dyDescent="0.2">
      <c r="A25" s="182">
        <v>40962</v>
      </c>
      <c r="B25" s="182"/>
      <c r="C25" s="83"/>
      <c r="D25" s="183" t="s">
        <v>346</v>
      </c>
      <c r="E25" s="87">
        <v>2922251</v>
      </c>
      <c r="F25" s="168"/>
      <c r="G25" s="168">
        <v>2922250</v>
      </c>
      <c r="H25" s="177"/>
      <c r="I25" s="168">
        <v>2922250</v>
      </c>
      <c r="J25" s="168">
        <v>60</v>
      </c>
      <c r="K25" s="168">
        <v>60</v>
      </c>
      <c r="L25" s="87">
        <v>0</v>
      </c>
      <c r="M25" s="171">
        <v>0</v>
      </c>
      <c r="N25" s="168">
        <v>0</v>
      </c>
      <c r="O25" s="168">
        <f>+I25</f>
        <v>2922250</v>
      </c>
    </row>
    <row r="26" spans="1:17" x14ac:dyDescent="0.2">
      <c r="A26" s="182">
        <v>40969</v>
      </c>
      <c r="B26" s="182"/>
      <c r="C26" s="83"/>
      <c r="D26" s="183" t="s">
        <v>347</v>
      </c>
      <c r="E26" s="87">
        <v>1481936</v>
      </c>
      <c r="F26" s="168"/>
      <c r="G26" s="168">
        <v>1481936</v>
      </c>
      <c r="H26" s="177"/>
      <c r="I26" s="168">
        <v>1481935</v>
      </c>
      <c r="J26" s="168">
        <v>60</v>
      </c>
      <c r="K26" s="168">
        <v>60</v>
      </c>
      <c r="L26" s="87">
        <v>0</v>
      </c>
      <c r="M26" s="171">
        <v>0</v>
      </c>
      <c r="N26" s="168">
        <v>0</v>
      </c>
      <c r="O26" s="168">
        <f>+I26</f>
        <v>1481935</v>
      </c>
    </row>
    <row r="27" spans="1:17" x14ac:dyDescent="0.2">
      <c r="A27" s="182">
        <v>41121</v>
      </c>
      <c r="B27" s="182"/>
      <c r="C27" s="83"/>
      <c r="D27" s="183" t="s">
        <v>348</v>
      </c>
      <c r="E27" s="87">
        <v>601800</v>
      </c>
      <c r="F27" s="168"/>
      <c r="G27" s="168">
        <v>601800</v>
      </c>
      <c r="H27" s="177"/>
      <c r="I27" s="168">
        <v>601799</v>
      </c>
      <c r="J27" s="168">
        <v>60</v>
      </c>
      <c r="K27" s="168">
        <v>60</v>
      </c>
      <c r="L27" s="87">
        <v>0</v>
      </c>
      <c r="M27" s="171">
        <v>0</v>
      </c>
      <c r="N27" s="168">
        <v>0</v>
      </c>
      <c r="O27" s="168">
        <f>+I27</f>
        <v>601799</v>
      </c>
    </row>
    <row r="28" spans="1:17" x14ac:dyDescent="0.2">
      <c r="A28" s="182">
        <v>42797</v>
      </c>
      <c r="B28" s="182"/>
      <c r="C28" s="83"/>
      <c r="D28" s="183" t="s">
        <v>349</v>
      </c>
      <c r="E28" s="87">
        <v>479990</v>
      </c>
      <c r="F28" s="168"/>
      <c r="G28" s="168">
        <v>479990</v>
      </c>
      <c r="H28" s="177"/>
      <c r="I28" s="168">
        <f>79998+80000+8000</f>
        <v>167998</v>
      </c>
      <c r="J28" s="168">
        <v>60</v>
      </c>
      <c r="K28" s="168">
        <f>60-10</f>
        <v>50</v>
      </c>
      <c r="L28" s="87">
        <v>12</v>
      </c>
      <c r="M28" s="171">
        <v>1</v>
      </c>
      <c r="N28" s="168">
        <f>8000</f>
        <v>8000</v>
      </c>
      <c r="O28" s="168">
        <f>+I28+N28</f>
        <v>175998</v>
      </c>
    </row>
    <row r="29" spans="1:17" x14ac:dyDescent="0.2">
      <c r="A29" s="166">
        <v>43343</v>
      </c>
      <c r="B29" s="83" t="s">
        <v>373</v>
      </c>
      <c r="C29" s="83" t="s">
        <v>374</v>
      </c>
      <c r="D29" s="84" t="s">
        <v>375</v>
      </c>
      <c r="E29" s="88">
        <v>720535</v>
      </c>
      <c r="F29" s="168"/>
      <c r="G29" s="168">
        <v>720535</v>
      </c>
      <c r="H29" s="177"/>
      <c r="I29" s="168">
        <f>36027+12009</f>
        <v>48036</v>
      </c>
      <c r="J29" s="168">
        <v>60</v>
      </c>
      <c r="K29" s="168">
        <v>60</v>
      </c>
      <c r="L29" s="87">
        <v>5</v>
      </c>
      <c r="M29" s="171">
        <v>1</v>
      </c>
      <c r="N29" s="168">
        <f>12009</f>
        <v>12009</v>
      </c>
      <c r="O29" s="168">
        <f>+I29+N29</f>
        <v>60045</v>
      </c>
    </row>
    <row r="30" spans="1:17" x14ac:dyDescent="0.2">
      <c r="A30" s="166">
        <v>43368</v>
      </c>
      <c r="B30" s="83" t="s">
        <v>376</v>
      </c>
      <c r="C30" s="83" t="s">
        <v>377</v>
      </c>
      <c r="D30" s="84" t="s">
        <v>378</v>
      </c>
      <c r="E30" s="184">
        <v>253980</v>
      </c>
      <c r="F30" s="168"/>
      <c r="G30" s="185">
        <v>253980</v>
      </c>
      <c r="H30" s="177"/>
      <c r="I30" s="185">
        <f>8466+4233</f>
        <v>12699</v>
      </c>
      <c r="J30" s="168">
        <v>60</v>
      </c>
      <c r="K30" s="168">
        <v>60</v>
      </c>
      <c r="L30" s="87">
        <v>4</v>
      </c>
      <c r="M30" s="171">
        <v>1</v>
      </c>
      <c r="N30" s="185">
        <v>4233</v>
      </c>
      <c r="O30" s="185">
        <f>+I30+N30</f>
        <v>16932</v>
      </c>
    </row>
    <row r="31" spans="1:17" x14ac:dyDescent="0.2">
      <c r="A31" s="186"/>
      <c r="B31" s="187"/>
      <c r="C31" s="187"/>
      <c r="D31" s="175" t="s">
        <v>350</v>
      </c>
      <c r="E31" s="162">
        <f>SUM(E15:E30)</f>
        <v>7129506</v>
      </c>
      <c r="F31" s="177"/>
      <c r="G31" s="162">
        <f>SUM(G15:G30)</f>
        <v>6858436</v>
      </c>
      <c r="H31" s="188"/>
      <c r="I31" s="162">
        <f>SUM(I15:I30)</f>
        <v>5632652</v>
      </c>
      <c r="J31" s="177"/>
      <c r="K31" s="162"/>
      <c r="L31" s="188"/>
      <c r="M31" s="188"/>
      <c r="N31" s="162">
        <f>SUM(N15:N30)</f>
        <v>24242</v>
      </c>
      <c r="O31" s="162">
        <f>SUM(O15:O30)</f>
        <v>5656895</v>
      </c>
      <c r="P31" s="216"/>
      <c r="Q31" s="216"/>
    </row>
    <row r="32" spans="1:17" x14ac:dyDescent="0.2">
      <c r="A32" s="189"/>
      <c r="B32" s="189"/>
      <c r="C32" s="189"/>
      <c r="D32" s="190"/>
      <c r="E32" s="190"/>
      <c r="F32" s="190"/>
      <c r="G32" s="190"/>
      <c r="H32" s="190"/>
      <c r="I32" s="191"/>
      <c r="J32" s="190"/>
      <c r="K32" s="190"/>
      <c r="L32" s="190"/>
      <c r="M32" s="190"/>
      <c r="N32" s="192"/>
      <c r="O32" s="193"/>
    </row>
    <row r="33" spans="1:17" x14ac:dyDescent="0.2">
      <c r="A33" s="166" t="s">
        <v>351</v>
      </c>
      <c r="B33" s="83"/>
      <c r="C33" s="83"/>
      <c r="D33" s="83" t="s">
        <v>352</v>
      </c>
      <c r="E33" s="194">
        <v>1</v>
      </c>
      <c r="F33" s="168"/>
      <c r="G33" s="194">
        <v>1</v>
      </c>
      <c r="H33" s="177">
        <v>0</v>
      </c>
      <c r="I33" s="195">
        <v>0</v>
      </c>
      <c r="J33" s="168"/>
      <c r="K33" s="168"/>
      <c r="L33" s="170">
        <v>0</v>
      </c>
      <c r="M33" s="170">
        <v>0</v>
      </c>
      <c r="N33" s="196">
        <v>0</v>
      </c>
      <c r="O33" s="196">
        <v>0</v>
      </c>
    </row>
    <row r="34" spans="1:17" x14ac:dyDescent="0.2">
      <c r="A34" s="166"/>
      <c r="B34" s="197"/>
      <c r="C34" s="197"/>
      <c r="D34" s="175" t="s">
        <v>353</v>
      </c>
      <c r="E34" s="162">
        <v>1</v>
      </c>
      <c r="F34" s="177"/>
      <c r="G34" s="162">
        <v>1</v>
      </c>
      <c r="H34" s="188"/>
      <c r="I34" s="198">
        <v>0</v>
      </c>
      <c r="J34" s="198">
        <v>0</v>
      </c>
      <c r="K34" s="199"/>
      <c r="L34" s="170">
        <v>0</v>
      </c>
      <c r="M34" s="199"/>
      <c r="N34" s="170">
        <v>0</v>
      </c>
      <c r="O34" s="170">
        <v>0</v>
      </c>
    </row>
    <row r="35" spans="1:17" x14ac:dyDescent="0.2">
      <c r="A35" s="200"/>
      <c r="B35" s="200"/>
      <c r="C35" s="200"/>
      <c r="D35" s="201"/>
      <c r="E35" s="201"/>
      <c r="F35" s="168"/>
      <c r="G35" s="168"/>
      <c r="H35" s="201"/>
      <c r="I35" s="201"/>
      <c r="J35" s="201"/>
      <c r="K35" s="201"/>
      <c r="L35" s="201"/>
      <c r="M35" s="201"/>
      <c r="N35" s="201"/>
      <c r="O35" s="201"/>
    </row>
    <row r="36" spans="1:17" x14ac:dyDescent="0.2">
      <c r="A36" s="182"/>
      <c r="B36" s="167"/>
      <c r="C36" s="167"/>
      <c r="D36" s="183" t="s">
        <v>354</v>
      </c>
      <c r="E36" s="87">
        <v>1</v>
      </c>
      <c r="F36" s="168"/>
      <c r="G36" s="87">
        <v>1</v>
      </c>
      <c r="H36" s="168"/>
      <c r="I36" s="170">
        <v>0</v>
      </c>
      <c r="J36" s="170">
        <v>0</v>
      </c>
      <c r="K36" s="170"/>
      <c r="L36" s="170">
        <v>0</v>
      </c>
      <c r="M36" s="202">
        <v>0</v>
      </c>
      <c r="N36" s="170">
        <v>0</v>
      </c>
      <c r="O36" s="170">
        <v>0</v>
      </c>
    </row>
    <row r="37" spans="1:17" x14ac:dyDescent="0.2">
      <c r="A37" s="182"/>
      <c r="B37" s="167"/>
      <c r="C37" s="167"/>
      <c r="D37" s="183" t="s">
        <v>355</v>
      </c>
      <c r="E37" s="87">
        <v>1</v>
      </c>
      <c r="F37" s="168"/>
      <c r="G37" s="87">
        <v>1</v>
      </c>
      <c r="H37" s="168"/>
      <c r="I37" s="170">
        <v>0</v>
      </c>
      <c r="J37" s="170">
        <v>0</v>
      </c>
      <c r="K37" s="170"/>
      <c r="L37" s="170">
        <v>0</v>
      </c>
      <c r="M37" s="202">
        <v>0</v>
      </c>
      <c r="N37" s="170">
        <v>0</v>
      </c>
      <c r="O37" s="170">
        <v>0</v>
      </c>
    </row>
    <row r="38" spans="1:17" x14ac:dyDescent="0.2">
      <c r="A38" s="182"/>
      <c r="B38" s="167"/>
      <c r="C38" s="167"/>
      <c r="D38" s="183" t="s">
        <v>356</v>
      </c>
      <c r="E38" s="87">
        <v>1</v>
      </c>
      <c r="F38" s="168"/>
      <c r="G38" s="87">
        <v>1</v>
      </c>
      <c r="H38" s="168"/>
      <c r="I38" s="170">
        <v>0</v>
      </c>
      <c r="J38" s="170">
        <v>0</v>
      </c>
      <c r="K38" s="170"/>
      <c r="L38" s="170">
        <v>0</v>
      </c>
      <c r="M38" s="202">
        <v>0</v>
      </c>
      <c r="N38" s="170">
        <v>0</v>
      </c>
      <c r="O38" s="170">
        <v>0</v>
      </c>
    </row>
    <row r="39" spans="1:17" x14ac:dyDescent="0.2">
      <c r="A39" s="182">
        <v>39195</v>
      </c>
      <c r="B39" s="167"/>
      <c r="C39" s="167"/>
      <c r="D39" s="183" t="s">
        <v>357</v>
      </c>
      <c r="E39" s="87">
        <v>69834</v>
      </c>
      <c r="F39" s="168"/>
      <c r="G39" s="87">
        <v>1</v>
      </c>
      <c r="H39" s="168"/>
      <c r="I39" s="170">
        <v>0</v>
      </c>
      <c r="J39" s="170">
        <v>0</v>
      </c>
      <c r="K39" s="170"/>
      <c r="L39" s="170">
        <v>0</v>
      </c>
      <c r="M39" s="202">
        <v>0</v>
      </c>
      <c r="N39" s="170">
        <v>0</v>
      </c>
      <c r="O39" s="170">
        <v>0</v>
      </c>
    </row>
    <row r="40" spans="1:17" x14ac:dyDescent="0.2">
      <c r="A40" s="182">
        <v>39337</v>
      </c>
      <c r="B40" s="167"/>
      <c r="C40" s="167"/>
      <c r="D40" s="183" t="s">
        <v>358</v>
      </c>
      <c r="E40" s="87">
        <v>178217</v>
      </c>
      <c r="F40" s="168"/>
      <c r="G40" s="87">
        <v>1</v>
      </c>
      <c r="H40" s="168"/>
      <c r="I40" s="170">
        <v>0</v>
      </c>
      <c r="J40" s="170">
        <v>0</v>
      </c>
      <c r="K40" s="170"/>
      <c r="L40" s="170">
        <v>0</v>
      </c>
      <c r="M40" s="202">
        <v>0</v>
      </c>
      <c r="N40" s="170">
        <v>0</v>
      </c>
      <c r="O40" s="170">
        <v>0</v>
      </c>
    </row>
    <row r="41" spans="1:17" x14ac:dyDescent="0.2">
      <c r="A41" s="182">
        <v>39388</v>
      </c>
      <c r="B41" s="167"/>
      <c r="C41" s="167"/>
      <c r="D41" s="183" t="s">
        <v>359</v>
      </c>
      <c r="E41" s="87">
        <v>49428</v>
      </c>
      <c r="F41" s="168"/>
      <c r="G41" s="87">
        <v>1</v>
      </c>
      <c r="H41" s="168"/>
      <c r="I41" s="170">
        <v>0</v>
      </c>
      <c r="J41" s="170">
        <v>0</v>
      </c>
      <c r="K41" s="170"/>
      <c r="L41" s="170">
        <v>0</v>
      </c>
      <c r="M41" s="202">
        <v>0</v>
      </c>
      <c r="N41" s="170">
        <v>0</v>
      </c>
      <c r="O41" s="170">
        <v>0</v>
      </c>
    </row>
    <row r="42" spans="1:17" x14ac:dyDescent="0.2">
      <c r="A42" s="182">
        <v>39388</v>
      </c>
      <c r="B42" s="167"/>
      <c r="C42" s="167"/>
      <c r="D42" s="183" t="s">
        <v>360</v>
      </c>
      <c r="E42" s="87">
        <v>33131</v>
      </c>
      <c r="F42" s="168"/>
      <c r="G42" s="87">
        <v>1</v>
      </c>
      <c r="H42" s="168"/>
      <c r="I42" s="170">
        <v>0</v>
      </c>
      <c r="J42" s="170">
        <v>0</v>
      </c>
      <c r="K42" s="170"/>
      <c r="L42" s="170">
        <v>0</v>
      </c>
      <c r="M42" s="202">
        <v>0</v>
      </c>
      <c r="N42" s="170">
        <v>0</v>
      </c>
      <c r="O42" s="170">
        <v>0</v>
      </c>
    </row>
    <row r="43" spans="1:17" x14ac:dyDescent="0.2">
      <c r="A43" s="182">
        <v>39658</v>
      </c>
      <c r="B43" s="167"/>
      <c r="C43" s="167"/>
      <c r="D43" s="183" t="s">
        <v>361</v>
      </c>
      <c r="E43" s="87">
        <v>39085</v>
      </c>
      <c r="F43" s="168"/>
      <c r="G43" s="87">
        <v>1</v>
      </c>
      <c r="H43" s="168"/>
      <c r="I43" s="170">
        <v>0</v>
      </c>
      <c r="J43" s="170">
        <v>0</v>
      </c>
      <c r="K43" s="170"/>
      <c r="L43" s="170">
        <v>0</v>
      </c>
      <c r="M43" s="202">
        <v>0</v>
      </c>
      <c r="N43" s="170">
        <v>0</v>
      </c>
      <c r="O43" s="170">
        <v>0</v>
      </c>
    </row>
    <row r="44" spans="1:17" x14ac:dyDescent="0.2">
      <c r="A44" s="182">
        <v>39994</v>
      </c>
      <c r="B44" s="197"/>
      <c r="C44" s="197"/>
      <c r="D44" s="183" t="s">
        <v>362</v>
      </c>
      <c r="E44" s="87">
        <v>105671</v>
      </c>
      <c r="F44" s="168"/>
      <c r="G44" s="87">
        <v>1</v>
      </c>
      <c r="H44" s="168"/>
      <c r="I44" s="170">
        <v>0</v>
      </c>
      <c r="J44" s="170">
        <v>0</v>
      </c>
      <c r="K44" s="170"/>
      <c r="L44" s="170">
        <v>0</v>
      </c>
      <c r="M44" s="202">
        <v>0</v>
      </c>
      <c r="N44" s="170">
        <v>0</v>
      </c>
      <c r="O44" s="170">
        <v>0</v>
      </c>
    </row>
    <row r="45" spans="1:17" x14ac:dyDescent="0.2">
      <c r="A45" s="182">
        <v>41187</v>
      </c>
      <c r="B45" s="167"/>
      <c r="C45" s="167"/>
      <c r="D45" s="183" t="s">
        <v>363</v>
      </c>
      <c r="E45" s="87">
        <v>811581</v>
      </c>
      <c r="F45" s="168"/>
      <c r="G45" s="168">
        <v>811581</v>
      </c>
      <c r="H45" s="83"/>
      <c r="I45" s="168">
        <v>811581</v>
      </c>
      <c r="J45" s="168">
        <v>60</v>
      </c>
      <c r="K45" s="168">
        <v>60</v>
      </c>
      <c r="L45" s="87">
        <v>0</v>
      </c>
      <c r="M45" s="171" t="s">
        <v>330</v>
      </c>
      <c r="N45" s="168">
        <v>0</v>
      </c>
      <c r="O45" s="168">
        <f>+I45</f>
        <v>811581</v>
      </c>
    </row>
    <row r="46" spans="1:17" x14ac:dyDescent="0.2">
      <c r="A46" s="182">
        <v>41597</v>
      </c>
      <c r="B46" s="197"/>
      <c r="C46" s="197"/>
      <c r="D46" s="183" t="s">
        <v>364</v>
      </c>
      <c r="E46" s="184">
        <v>950784</v>
      </c>
      <c r="F46" s="168"/>
      <c r="G46" s="184">
        <v>950784</v>
      </c>
      <c r="H46" s="83"/>
      <c r="I46" s="185">
        <f>776474+158460+15846</f>
        <v>950780</v>
      </c>
      <c r="J46" s="168">
        <v>60</v>
      </c>
      <c r="K46" s="168">
        <f>60-11</f>
        <v>49</v>
      </c>
      <c r="L46" s="87">
        <v>11</v>
      </c>
      <c r="M46" s="171">
        <v>11</v>
      </c>
      <c r="N46" s="185">
        <f>15846</f>
        <v>15846</v>
      </c>
      <c r="O46" s="185">
        <f>+I46+N46</f>
        <v>966626</v>
      </c>
    </row>
    <row r="47" spans="1:17" x14ac:dyDescent="0.2">
      <c r="A47" s="84"/>
      <c r="B47" s="84"/>
      <c r="C47" s="84"/>
      <c r="D47" s="203" t="s">
        <v>365</v>
      </c>
      <c r="E47" s="162">
        <v>2237734</v>
      </c>
      <c r="F47" s="162"/>
      <c r="G47" s="162">
        <f>SUM(G36:G46)</f>
        <v>1762374</v>
      </c>
      <c r="H47" s="86"/>
      <c r="I47" s="162">
        <f>SUM(I36:I46)</f>
        <v>1762361</v>
      </c>
      <c r="J47" s="162"/>
      <c r="K47" s="162"/>
      <c r="L47" s="86"/>
      <c r="M47" s="86"/>
      <c r="N47" s="162">
        <f>SUM(N36:N46)</f>
        <v>15846</v>
      </c>
      <c r="O47" s="162">
        <f>SUM(O36:O46)</f>
        <v>1778207</v>
      </c>
      <c r="Q47" s="216"/>
    </row>
    <row r="48" spans="1:17" x14ac:dyDescent="0.2">
      <c r="A48" s="84"/>
      <c r="B48" s="84"/>
      <c r="C48" s="84"/>
      <c r="D48" s="203"/>
      <c r="E48" s="162"/>
      <c r="F48" s="162"/>
      <c r="G48" s="162"/>
      <c r="H48" s="86"/>
      <c r="I48" s="162"/>
      <c r="J48" s="177"/>
      <c r="K48" s="177"/>
      <c r="L48" s="187"/>
      <c r="M48" s="86"/>
      <c r="N48" s="162"/>
      <c r="O48" s="162"/>
    </row>
    <row r="49" spans="1:15" ht="12.75" thickBot="1" x14ac:dyDescent="0.25">
      <c r="A49" s="84"/>
      <c r="B49" s="84"/>
      <c r="C49" s="84"/>
      <c r="D49" s="204" t="s">
        <v>385</v>
      </c>
      <c r="E49" s="205">
        <f>+E47+E34+E31+E13</f>
        <v>10175105</v>
      </c>
      <c r="F49" s="205"/>
      <c r="G49" s="205">
        <f>+G47+G34+G31+G13</f>
        <v>9067200</v>
      </c>
      <c r="H49" s="205">
        <v>0</v>
      </c>
      <c r="I49" s="205">
        <f>+I47+I31+I13</f>
        <v>7841399</v>
      </c>
      <c r="J49" s="177"/>
      <c r="K49" s="177"/>
      <c r="L49" s="187"/>
      <c r="M49" s="206"/>
      <c r="N49" s="205">
        <f>+N47+N31+N13</f>
        <v>40088</v>
      </c>
      <c r="O49" s="205">
        <f>+O47+O31+O13</f>
        <v>7881488</v>
      </c>
    </row>
    <row r="50" spans="1:15" ht="12.75" thickTop="1" x14ac:dyDescent="0.2"/>
  </sheetData>
  <protectedRanges>
    <protectedRange password="EEF3" sqref="L36:M36" name="Rango1_1_1_1"/>
  </protectedRanges>
  <mergeCells count="3">
    <mergeCell ref="A2:D2"/>
    <mergeCell ref="E6:G6"/>
    <mergeCell ref="I6:N6"/>
  </mergeCells>
  <pageMargins left="0.70866141732283472" right="0.70866141732283472" top="0.74803149606299213" bottom="0.74803149606299213" header="0.31496062992125984" footer="0.31496062992125984"/>
  <pageSetup scale="6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C774-92E1-4DFF-981B-0ABC8A7A1CF9}">
  <sheetPr>
    <pageSetUpPr fitToPage="1"/>
  </sheetPr>
  <dimension ref="A1:G25"/>
  <sheetViews>
    <sheetView workbookViewId="0">
      <selection activeCell="A18" sqref="A18"/>
    </sheetView>
  </sheetViews>
  <sheetFormatPr baseColWidth="10" defaultRowHeight="12" x14ac:dyDescent="0.2"/>
  <cols>
    <col min="1" max="1" width="17" style="84" customWidth="1"/>
    <col min="2" max="2" width="5.7109375" style="84" hidden="1" customWidth="1"/>
    <col min="3" max="3" width="10.42578125" style="84" customWidth="1"/>
    <col min="4" max="4" width="12.28515625" style="84" hidden="1" customWidth="1"/>
    <col min="5" max="5" width="12" style="84" customWidth="1"/>
    <col min="6" max="6" width="11.28515625" style="84" customWidth="1"/>
    <col min="7" max="7" width="11.5703125" style="84" bestFit="1" customWidth="1"/>
    <col min="8" max="8" width="4.7109375" style="84" customWidth="1"/>
    <col min="9" max="16384" width="11.42578125" style="84"/>
  </cols>
  <sheetData>
    <row r="1" spans="1:7" x14ac:dyDescent="0.2">
      <c r="G1" s="88"/>
    </row>
    <row r="2" spans="1:7" x14ac:dyDescent="0.2">
      <c r="A2" s="83"/>
      <c r="B2" s="103"/>
      <c r="C2" s="100"/>
      <c r="D2" s="100"/>
      <c r="E2" s="97"/>
      <c r="F2" s="95"/>
      <c r="G2" s="83"/>
    </row>
    <row r="3" spans="1:7" x14ac:dyDescent="0.2">
      <c r="A3" s="83"/>
      <c r="B3" s="83"/>
      <c r="C3" s="83"/>
      <c r="D3" s="83"/>
      <c r="E3" s="83"/>
      <c r="F3" s="83"/>
      <c r="G3" s="83"/>
    </row>
    <row r="4" spans="1:7" x14ac:dyDescent="0.2">
      <c r="A4" s="259" t="s">
        <v>197</v>
      </c>
      <c r="B4" s="259"/>
      <c r="C4" s="259"/>
      <c r="D4" s="259"/>
      <c r="E4" s="259"/>
      <c r="F4" s="259"/>
      <c r="G4" s="259"/>
    </row>
    <row r="5" spans="1:7" x14ac:dyDescent="0.2">
      <c r="A5" s="83"/>
      <c r="B5" s="83"/>
      <c r="C5" s="83"/>
      <c r="D5" s="83"/>
      <c r="E5" s="83"/>
      <c r="F5" s="83"/>
      <c r="G5" s="83"/>
    </row>
    <row r="6" spans="1:7" x14ac:dyDescent="0.2">
      <c r="A6" s="259" t="s">
        <v>198</v>
      </c>
      <c r="B6" s="259"/>
      <c r="C6" s="259"/>
      <c r="D6" s="259"/>
      <c r="E6" s="259"/>
      <c r="F6" s="259"/>
      <c r="G6" s="259"/>
    </row>
    <row r="7" spans="1:7" x14ac:dyDescent="0.2">
      <c r="A7" s="83"/>
      <c r="B7" s="83"/>
      <c r="C7" s="83"/>
      <c r="D7" s="83"/>
      <c r="E7" s="83"/>
      <c r="F7" s="83"/>
      <c r="G7" s="83"/>
    </row>
    <row r="8" spans="1:7" x14ac:dyDescent="0.2">
      <c r="A8" s="88"/>
      <c r="B8" s="102"/>
      <c r="C8" s="83"/>
      <c r="D8" s="83"/>
      <c r="E8" s="83"/>
      <c r="F8" s="99"/>
      <c r="G8" s="96"/>
    </row>
    <row r="9" spans="1:7" x14ac:dyDescent="0.2">
      <c r="B9" s="94"/>
      <c r="C9" s="92" t="s">
        <v>199</v>
      </c>
      <c r="D9" s="92" t="s">
        <v>200</v>
      </c>
      <c r="E9" s="92" t="s">
        <v>201</v>
      </c>
      <c r="F9" s="92" t="s">
        <v>202</v>
      </c>
      <c r="G9" s="83"/>
    </row>
    <row r="10" spans="1:7" x14ac:dyDescent="0.2">
      <c r="A10" s="101" t="s">
        <v>203</v>
      </c>
      <c r="B10" s="98" t="s">
        <v>195</v>
      </c>
      <c r="C10" s="105" t="s">
        <v>204</v>
      </c>
      <c r="D10" s="105" t="s">
        <v>205</v>
      </c>
      <c r="E10" s="105" t="s">
        <v>206</v>
      </c>
      <c r="F10" s="105" t="s">
        <v>207</v>
      </c>
      <c r="G10" s="105" t="s">
        <v>208</v>
      </c>
    </row>
    <row r="11" spans="1:7" x14ac:dyDescent="0.2">
      <c r="A11" s="93"/>
      <c r="B11" s="91" t="s">
        <v>209</v>
      </c>
      <c r="C11" s="107" t="s">
        <v>65</v>
      </c>
      <c r="D11" s="107" t="s">
        <v>65</v>
      </c>
      <c r="E11" s="107" t="s">
        <v>65</v>
      </c>
      <c r="F11" s="107" t="s">
        <v>65</v>
      </c>
      <c r="G11" s="107" t="s">
        <v>65</v>
      </c>
    </row>
    <row r="12" spans="1:7" x14ac:dyDescent="0.2">
      <c r="A12" s="108"/>
      <c r="B12" s="108"/>
      <c r="C12" s="104"/>
      <c r="D12" s="104"/>
      <c r="E12" s="109"/>
      <c r="F12" s="109"/>
      <c r="G12" s="104"/>
    </row>
    <row r="13" spans="1:7" x14ac:dyDescent="0.2">
      <c r="A13" s="84" t="s">
        <v>307</v>
      </c>
      <c r="B13" s="110">
        <v>0</v>
      </c>
      <c r="C13" s="34">
        <v>26142</v>
      </c>
      <c r="D13" s="111">
        <v>0</v>
      </c>
      <c r="E13" s="34">
        <v>0</v>
      </c>
      <c r="F13" s="34">
        <v>57332993</v>
      </c>
      <c r="G13" s="34">
        <f>SUM(B13:F13)</f>
        <v>57359135</v>
      </c>
    </row>
    <row r="14" spans="1:7" x14ac:dyDescent="0.2">
      <c r="A14" s="84" t="s">
        <v>210</v>
      </c>
      <c r="C14" s="34">
        <v>186245</v>
      </c>
      <c r="D14" s="111">
        <v>0</v>
      </c>
      <c r="E14" s="34">
        <f>39859713-2444343+19371378+360000</f>
        <v>57146748</v>
      </c>
      <c r="F14" s="34">
        <f>-C14-E14</f>
        <v>-57332993</v>
      </c>
      <c r="G14" s="34">
        <f>SUM(B14:F14)</f>
        <v>0</v>
      </c>
    </row>
    <row r="15" spans="1:7" x14ac:dyDescent="0.2">
      <c r="A15" s="84" t="s">
        <v>310</v>
      </c>
      <c r="B15" s="110"/>
      <c r="C15" s="34">
        <v>0</v>
      </c>
      <c r="D15" s="111">
        <v>0</v>
      </c>
      <c r="E15" s="34">
        <f>360000+2989047-1264704</f>
        <v>2084343</v>
      </c>
      <c r="F15" s="34">
        <v>0</v>
      </c>
      <c r="G15" s="34">
        <f>SUM(B15:F15)</f>
        <v>2084343</v>
      </c>
    </row>
    <row r="16" spans="1:7" x14ac:dyDescent="0.2">
      <c r="A16" s="84" t="s">
        <v>82</v>
      </c>
      <c r="C16" s="34">
        <v>0</v>
      </c>
      <c r="D16" s="111">
        <v>0</v>
      </c>
      <c r="E16" s="34">
        <v>0</v>
      </c>
      <c r="F16" s="112">
        <f>-BALANCE!F85</f>
        <v>-4826634</v>
      </c>
      <c r="G16" s="34">
        <f>SUM(B16:F16)</f>
        <v>-4826634</v>
      </c>
    </row>
    <row r="17" spans="1:7" ht="12.75" thickBot="1" x14ac:dyDescent="0.25">
      <c r="A17" s="86" t="s">
        <v>458</v>
      </c>
      <c r="B17" s="86"/>
      <c r="C17" s="113">
        <f>SUM(C13:C16)</f>
        <v>212387</v>
      </c>
      <c r="D17" s="113">
        <f>SUM(D13:D16)</f>
        <v>0</v>
      </c>
      <c r="E17" s="113">
        <f>SUM(E13:E16)</f>
        <v>59231091</v>
      </c>
      <c r="F17" s="113">
        <f>SUM(F13:F16)</f>
        <v>-4826634</v>
      </c>
      <c r="G17" s="113">
        <f>SUM(G13:G16)</f>
        <v>54616844</v>
      </c>
    </row>
    <row r="18" spans="1:7" x14ac:dyDescent="0.2">
      <c r="A18" s="114"/>
      <c r="E18" s="88"/>
      <c r="G18" s="115">
        <f>+'Bce-Clafificado'!G21</f>
        <v>54616844</v>
      </c>
    </row>
    <row r="19" spans="1:7" x14ac:dyDescent="0.2">
      <c r="E19" s="158"/>
      <c r="G19" s="116">
        <f>+G17-G18</f>
        <v>0</v>
      </c>
    </row>
    <row r="20" spans="1:7" x14ac:dyDescent="0.2">
      <c r="D20" s="84" t="s">
        <v>211</v>
      </c>
      <c r="E20" s="158"/>
      <c r="G20" s="34"/>
    </row>
    <row r="21" spans="1:7" x14ac:dyDescent="0.2">
      <c r="A21" s="117"/>
      <c r="B21" s="83"/>
      <c r="C21" s="87"/>
      <c r="D21" s="87"/>
      <c r="E21" s="87"/>
      <c r="F21" s="83"/>
      <c r="G21" s="83"/>
    </row>
    <row r="22" spans="1:7" x14ac:dyDescent="0.2">
      <c r="A22" s="83" t="s">
        <v>369</v>
      </c>
      <c r="B22" s="83"/>
      <c r="C22" s="87">
        <v>2989047</v>
      </c>
      <c r="D22" s="83"/>
      <c r="E22" s="83"/>
      <c r="F22" s="83"/>
      <c r="G22" s="34"/>
    </row>
    <row r="23" spans="1:7" x14ac:dyDescent="0.2">
      <c r="A23" s="84" t="s">
        <v>370</v>
      </c>
      <c r="C23" s="88">
        <v>360000</v>
      </c>
    </row>
    <row r="24" spans="1:7" x14ac:dyDescent="0.2">
      <c r="A24" s="84" t="s">
        <v>371</v>
      </c>
      <c r="C24" s="184">
        <v>-1264704</v>
      </c>
    </row>
    <row r="25" spans="1:7" x14ac:dyDescent="0.2">
      <c r="C25" s="88">
        <f>SUM(C22:C24)</f>
        <v>2084343</v>
      </c>
    </row>
  </sheetData>
  <mergeCells count="2">
    <mergeCell ref="A4:G4"/>
    <mergeCell ref="A6:G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Bases Conv</vt:lpstr>
      <vt:lpstr>BALANCE</vt:lpstr>
      <vt:lpstr>Bce-Clafificado</vt:lpstr>
      <vt:lpstr>E-Resultado</vt:lpstr>
      <vt:lpstr>Analisis Ctas</vt:lpstr>
      <vt:lpstr>Anexo 1 Cuotas</vt:lpstr>
      <vt:lpstr>Anexo 2 A.Fijo</vt:lpstr>
      <vt:lpstr>Anexo 3 PAT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cp:lastPrinted>2019-01-22T21:52:33Z</cp:lastPrinted>
  <dcterms:created xsi:type="dcterms:W3CDTF">2017-11-02T17:22:12Z</dcterms:created>
  <dcterms:modified xsi:type="dcterms:W3CDTF">2019-01-22T22:11:19Z</dcterms:modified>
</cp:coreProperties>
</file>